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120" activeTab="3"/>
  </bookViews>
  <sheets>
    <sheet name="Infos zum Rechner" sheetId="1" r:id="rId1"/>
    <sheet name="Eingabeseite" sheetId="2" r:id="rId2"/>
    <sheet name="Selbständiger" sheetId="3" r:id="rId3"/>
    <sheet name="Arbeitnehmer" sheetId="4" r:id="rId4"/>
    <sheet name="Details" sheetId="5" r:id="rId5"/>
    <sheet name="Berechnungsweg" sheetId="6" state="hidden" r:id="rId6"/>
  </sheets>
  <definedNames>
    <definedName name="_xlnm.Print_Area" localSheetId="3">'Arbeitnehmer'!$B$2:$AC$39</definedName>
    <definedName name="_xlnm.Print_Area" localSheetId="4">'Details'!$A$1:$AV$33</definedName>
    <definedName name="_xlnm.Print_Area" localSheetId="1">'Eingabeseite'!$B$2:$V$66</definedName>
    <definedName name="_xlnm.Print_Area" localSheetId="0">'Infos zum Rechner'!$A$1:$S$26</definedName>
    <definedName name="_xlnm.Print_Area" localSheetId="2">'Selbständiger'!$B$2:$AC$39</definedName>
  </definedNames>
  <calcPr fullCalcOnLoad="1"/>
</workbook>
</file>

<file path=xl/sharedStrings.xml><?xml version="1.0" encoding="utf-8"?>
<sst xmlns="http://schemas.openxmlformats.org/spreadsheetml/2006/main" count="171" uniqueCount="130">
  <si>
    <t>Aktuell zu versichernde Personen</t>
  </si>
  <si>
    <t>Person 1:</t>
  </si>
  <si>
    <t>Person 2:</t>
  </si>
  <si>
    <t>Person 3:</t>
  </si>
  <si>
    <t>Person 4:</t>
  </si>
  <si>
    <t>Name</t>
  </si>
  <si>
    <t>Aktuelle Situation Gesetzliche Krankenversicherung</t>
  </si>
  <si>
    <t>Beitragssatz GKV (ohne Zusatzbeitrag)</t>
  </si>
  <si>
    <t>Zusatzbeitrag für Versicherte</t>
  </si>
  <si>
    <t>Beitragssatz Pflegepflichtversicherung</t>
  </si>
  <si>
    <t>Krankenversicherung:</t>
  </si>
  <si>
    <t>Beitragspflichtiges Einkommen</t>
  </si>
  <si>
    <t>Pflegepflichtversicherung:</t>
  </si>
  <si>
    <t>Zusatzbeitrag für Kinderlose</t>
  </si>
  <si>
    <t>Anzahl der Kinder</t>
  </si>
  <si>
    <t>Allgemeine Angaben zum aktuellen Status:</t>
  </si>
  <si>
    <t>Berufliche Tätigkeit</t>
  </si>
  <si>
    <t>Maximaler Arbeitgeberzuschuss KV</t>
  </si>
  <si>
    <t>Maximaler Arbeitgeberzuschuss PV</t>
  </si>
  <si>
    <t>Angenommene Beitragsentwicklungen GKV / PKV</t>
  </si>
  <si>
    <t>Erwartete jährliche Entwicklung PKV</t>
  </si>
  <si>
    <t>P1</t>
  </si>
  <si>
    <t>P2</t>
  </si>
  <si>
    <t>P3</t>
  </si>
  <si>
    <t>P4</t>
  </si>
  <si>
    <t>Summe</t>
  </si>
  <si>
    <t>Bis…</t>
  </si>
  <si>
    <t>PKV</t>
  </si>
  <si>
    <t>Selbständig:</t>
  </si>
  <si>
    <t>KV Beitrag</t>
  </si>
  <si>
    <t>PV Beitrag</t>
  </si>
  <si>
    <t>Vers ab…</t>
  </si>
  <si>
    <t>EA</t>
  </si>
  <si>
    <t>Vers bis…</t>
  </si>
  <si>
    <t>Gesamt</t>
  </si>
  <si>
    <t>GKV</t>
  </si>
  <si>
    <t>AN PKV</t>
  </si>
  <si>
    <t>AG/Jahr</t>
  </si>
  <si>
    <t>AN:</t>
  </si>
  <si>
    <t>AN-Anteil KV</t>
  </si>
  <si>
    <t>PV Zusatz</t>
  </si>
  <si>
    <t>Erwartete jährliche Entwicklung GKV und AG Anteil</t>
  </si>
  <si>
    <t>AN-Anteil PV</t>
  </si>
  <si>
    <t>AN-Anteil PV Zusatz</t>
  </si>
  <si>
    <t>AN-Anteil Gesamt</t>
  </si>
  <si>
    <t>AN GKV</t>
  </si>
  <si>
    <t>Selb GKV</t>
  </si>
  <si>
    <t>Diff. Selb</t>
  </si>
  <si>
    <t>Diff. AN</t>
  </si>
  <si>
    <t>Beitrag bei Start</t>
  </si>
  <si>
    <t>akt.Beitrag</t>
  </si>
  <si>
    <t>Familienversicherungs-Rechner</t>
  </si>
  <si>
    <t>Allgemeine Daten zum Versicherungsnehmer und zum Status</t>
  </si>
  <si>
    <t>Daten zu den aktuell und künftig zu versichernden Personen</t>
  </si>
  <si>
    <t>Person 1</t>
  </si>
  <si>
    <t>Person 2</t>
  </si>
  <si>
    <t>Mitversichert ab:</t>
  </si>
  <si>
    <t>Eintrittsalter bei Beginn:</t>
  </si>
  <si>
    <t>Versichert bis Endalter:</t>
  </si>
  <si>
    <t>Aktueller Monatsbeitrag:</t>
  </si>
  <si>
    <t>Vorname, Name:</t>
  </si>
  <si>
    <t>Eintrittsalter (Jahre):</t>
  </si>
  <si>
    <t>Versicherungsbeginn:</t>
  </si>
  <si>
    <t>Person 3</t>
  </si>
  <si>
    <t>Berechnung bis Alter:</t>
  </si>
  <si>
    <t>Person 4</t>
  </si>
  <si>
    <t>Angenommene Beitragsentwicklung GKV und PKV</t>
  </si>
  <si>
    <t>Jährliche Beitragssteigerung GKV</t>
  </si>
  <si>
    <t>Beitragsbemessungsgrenze</t>
  </si>
  <si>
    <t>Beitragssatz Krankenversicherung</t>
  </si>
  <si>
    <t>Beitragssatz Pflegeversicherung</t>
  </si>
  <si>
    <t>Max. Arbeitgeberzuschuss KV</t>
  </si>
  <si>
    <t>Max. Arbeitgeberzuschuss PV</t>
  </si>
  <si>
    <t>Selbständiger:</t>
  </si>
  <si>
    <t>Jahr</t>
  </si>
  <si>
    <t>Beitrag GKV</t>
  </si>
  <si>
    <t>Jahresbeitrag Private Krankenversicherung</t>
  </si>
  <si>
    <t>Jahresbeitrag Gesetzliche Krankenversicherung</t>
  </si>
  <si>
    <t>Ersparnis / Mehrbeitrag der PKV pro Jahr</t>
  </si>
  <si>
    <t>Lohnt sich der Wechsel in die Private Krankenversicherung für den Selbständigen?</t>
  </si>
  <si>
    <t>Angestellter</t>
  </si>
  <si>
    <t>Lohnt sich der Wechsel in die Private Krankenversicherung für den Arbeitnehmer?</t>
  </si>
  <si>
    <t>Der Berechnungsweg für Selbständige:</t>
  </si>
  <si>
    <t>Jahresbeitrag PKV</t>
  </si>
  <si>
    <t>Jahresbeitrag GKV</t>
  </si>
  <si>
    <t>Beitragsvorteil PKV / Jahr</t>
  </si>
  <si>
    <t>Gesamtersparnis PKV</t>
  </si>
  <si>
    <t>Der Berechnungsweg für Angestellte:</t>
  </si>
  <si>
    <t>Arbeitnehmeranteil GKV</t>
  </si>
  <si>
    <t>Zur Berechung (Selbständiger)</t>
  </si>
  <si>
    <t>Zur Berechung (Arbeitnehmer)</t>
  </si>
  <si>
    <t>Neue Berechnung</t>
  </si>
  <si>
    <t>Details zur Berechnung</t>
  </si>
  <si>
    <t>Jährliche Beitragssteigerung PKV</t>
  </si>
  <si>
    <t>Arbeitnehmer oder Selbständiger</t>
  </si>
  <si>
    <t>Anzahl der Kinder (aktuell bzw. geplant)</t>
  </si>
  <si>
    <t>Central Krankenversicherung AG, Matthias Reichle (Dipl. Betriebswirt), Bahnhofstr. 14, 78532 Tuttlingen - Email: reichle@central-maklerportal.de</t>
  </si>
  <si>
    <t>Fazit:</t>
  </si>
  <si>
    <t>Unsere Lösung:</t>
  </si>
  <si>
    <t>Die aktuelle Vorgehensweise:</t>
  </si>
  <si>
    <t>Die Ausgangsituation:</t>
  </si>
  <si>
    <t>Beispiel:</t>
  </si>
  <si>
    <t>Erläuterungen zum Familienversicherungsrechner</t>
  </si>
  <si>
    <t>Infos zum Rechner</t>
  </si>
  <si>
    <t>Anhand der Angaben des Kunden rechnen Sie in etwa aus, wie hoch der Beitrag des Kunden im "worst case" liegen wird. Da die PKV bei Mitversicherung von beispielsweise 2 Kindern und Ehefrau in der Spitze immer deutlich teurer ist als die GKV, wird häufig der Eindruck erweckt, dass sich der Wechsel finanziell nicht lohnt! Aber weit gefehlt...</t>
  </si>
  <si>
    <r>
      <t xml:space="preserve">Sie kennen das bestimmt… Sie sitzen beim Kunden zur PKV Beratung. Hierbei taucht plötzlich das Thema Familienplanung auf. Der Kunde teilt Ihnen mit, dass er eine Familie gründen möchte.  Die Frage aller Fragen: 
                                                 </t>
    </r>
    <r>
      <rPr>
        <b/>
        <sz val="11"/>
        <color indexed="57"/>
        <rFont val="Calibri"/>
        <family val="2"/>
      </rPr>
      <t xml:space="preserve"> </t>
    </r>
    <r>
      <rPr>
        <b/>
        <sz val="11"/>
        <color indexed="57"/>
        <rFont val="Calibri"/>
        <family val="2"/>
      </rPr>
      <t>"Lohnt sich denn die PKV finanziell für mich überhaupt"?</t>
    </r>
    <r>
      <rPr>
        <sz val="11"/>
        <color theme="1"/>
        <rFont val="Calibri"/>
        <family val="2"/>
      </rPr>
      <t xml:space="preserve">
                                                                       </t>
    </r>
    <r>
      <rPr>
        <b/>
        <sz val="11"/>
        <color indexed="8"/>
        <rFont val="Calibri"/>
        <family val="2"/>
      </rPr>
      <t>Beispiel für eine Familienplanung:</t>
    </r>
    <r>
      <rPr>
        <sz val="11"/>
        <color theme="1"/>
        <rFont val="Calibri"/>
        <family val="2"/>
      </rPr>
      <t xml:space="preserve">
</t>
    </r>
    <r>
      <rPr>
        <b/>
        <sz val="11"/>
        <color indexed="8"/>
        <rFont val="Calibri"/>
        <family val="2"/>
      </rPr>
      <t>2010:</t>
    </r>
    <r>
      <rPr>
        <sz val="11"/>
        <color theme="1"/>
        <rFont val="Calibri"/>
        <family val="2"/>
      </rPr>
      <t xml:space="preserve">  Kunde  Max Mustermann (30) möchte sich privat krankenversichern.
</t>
    </r>
    <r>
      <rPr>
        <b/>
        <sz val="11"/>
        <color indexed="8"/>
        <rFont val="Calibri"/>
        <family val="2"/>
      </rPr>
      <t>2010:</t>
    </r>
    <r>
      <rPr>
        <sz val="11"/>
        <color theme="1"/>
        <rFont val="Calibri"/>
        <family val="2"/>
      </rPr>
      <t xml:space="preserve">  Kind 1:  Romy Mustermann ist 2 Jahre alt und wird mitversichert. Voraussichtlich Studium -                                           Mitversicherung bis Alter 25
</t>
    </r>
    <r>
      <rPr>
        <b/>
        <sz val="11"/>
        <color indexed="8"/>
        <rFont val="Calibri"/>
        <family val="2"/>
      </rPr>
      <t>2012:</t>
    </r>
    <r>
      <rPr>
        <sz val="11"/>
        <color theme="1"/>
        <rFont val="Calibri"/>
        <family val="2"/>
      </rPr>
      <t xml:space="preserve">  Kind 2 geplant: Paul Mustermann wird geboren und mitversichert. Voraussichtlich Studium -                                                  Mitversicherung bis Alter 25
</t>
    </r>
    <r>
      <rPr>
        <b/>
        <sz val="11"/>
        <color indexed="8"/>
        <rFont val="Calibri"/>
        <family val="2"/>
      </rPr>
      <t>2015:</t>
    </r>
    <r>
      <rPr>
        <sz val="11"/>
        <color theme="1"/>
        <rFont val="Calibri"/>
        <family val="2"/>
      </rPr>
      <t xml:space="preserve">  Ehefrau Maximiliane beendet die Elternzeit und wird nicht arbeiten gehen. Voraussichtlich nach 7 Jahren (Paul ist dann 10 Jahre alt) wird Sie wieder arbeiten und damit selbst versichert sein.                                                                                             Die angenommene Beitragsentwicklung der GKV und PKV beträgt 2,50% pro Jahr.</t>
    </r>
  </si>
  <si>
    <t>Ihr persönlicher Ansprechpartner:</t>
  </si>
  <si>
    <r>
      <t xml:space="preserve">Der Familienversicherungsrechner bietet Ihnen die Möglichkeit die Familienplanung des Kunden per Hochrechnung nachzuvollziehen. Anhand dieser Familienplanung erstellen Sie einen Beitragsverlauf der Privaten Krankenversicherung, den Sie der Gesetzlichen Krankenversicherung gegenüberstellen können.  Sie werden feststellen, dass in sehr vielen Fällen die Private Krankenversicherung trotz Familienplanung günstiger verläuft als die Gesetzliche Krankenversicherung.
                                                                                             </t>
    </r>
    <r>
      <rPr>
        <b/>
        <sz val="11"/>
        <color indexed="8"/>
        <rFont val="Calibri"/>
        <family val="2"/>
      </rPr>
      <t>Wichtig hierbei:</t>
    </r>
    <r>
      <rPr>
        <sz val="11"/>
        <color theme="1"/>
        <rFont val="Calibri"/>
        <family val="2"/>
      </rPr>
      <t xml:space="preserve">
Ein reiner Beitragsvergleich der PKV und GKV macht nur dann Sinn, wenn Sie einen Tarif einer Privaten Krankenversicherung mit Leistungen ähnlich der GKV wählen.</t>
    </r>
  </si>
  <si>
    <t>Während der Laufzeit sparen Sie insgesamt ca.</t>
  </si>
  <si>
    <t>Die Berechnungen sind unverbindliche Modellrechnungen und basieren auf den von Ihnen zur Verfügung gestellten Daten. Der Rechner liefert keine individuellen Berechnungen und ist kein Instrument der Steuer- oder Rechtsberatung. Mögliche Berechnungsfehler können nicht ausgeschlossen werden. Eine Gewähr für die Vollständigkeit oder die Richtigkeit der Ergebnisse kann nicht übernommen werden.</t>
  </si>
  <si>
    <t>Beitragsbemessungsgrenze 2010</t>
  </si>
  <si>
    <t>Aktuelle Rahmendaten der Gesetzlichen Krankenversicherung (Stand 01.2011)</t>
  </si>
  <si>
    <t>Name und Vorname des Interessenten</t>
  </si>
  <si>
    <t>Beitragspflichtiges Einkommen des Interessenten</t>
  </si>
  <si>
    <t>Monatlicher Zusatzbeitrag der Krankenkasse in €</t>
  </si>
  <si>
    <t>Zusatzbeitrag der Kasse</t>
  </si>
  <si>
    <t>Zusatzversicherung</t>
  </si>
  <si>
    <t>GESAMT</t>
  </si>
  <si>
    <t>Mtl. Beitrag für Zusatzversicherungen zum Ausgleich der PKV Mehrleistungen (bspw. Ambulant, Stationär und Zahn)</t>
  </si>
  <si>
    <t>Die Berechnungen sind unverbindliche Modellrechnungen und basieren auf den von Ihnen zur Verfügung gestellten Daten. Der Rechner liefert keine individuellen Berechnungen und ist kein Instrument der Steuer- oder Rechtsberatung. Mögliche Berechnungsfehler können nicht ausgeschlossen werden. Eine Gewähr für die Vollständigkeit oder die Richtigkeit der Ergebnisse kann nicht übernommen werden. (Stand 01.2011)</t>
  </si>
  <si>
    <t>Der monatliche Mehraufwand für die PKV beträgt ca.</t>
  </si>
  <si>
    <t>Ja, der Wechsel in die PKV lohnt sich finanziell für Sie!</t>
  </si>
  <si>
    <t>Die Mehrkosten insgesamt betragen ca.</t>
  </si>
  <si>
    <t>Beitragsübersicht GKV (inkl. Zusatzbeitrag und Beitrag für notwendige Zusatzversicherungen):</t>
  </si>
  <si>
    <t>Beitragsübersicht PKV der einzelnen Personen:</t>
  </si>
  <si>
    <t xml:space="preserve">Der Familienversicherungsrechner hilft Ihnen dabei auch Familien kompetent zu beraten! </t>
  </si>
  <si>
    <t>Kind 1</t>
  </si>
  <si>
    <t>Kind 2</t>
  </si>
  <si>
    <t>Frau Mustermann</t>
  </si>
  <si>
    <t>Martin Schmitt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</si>
</sst>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_€"/>
    <numFmt numFmtId="166" formatCode="[$-407]dddd\,\ d\.\ mmmm\ yyyy"/>
    <numFmt numFmtId="167" formatCode="#,##0\ &quot;€&quot;"/>
  </numFmts>
  <fonts count="84">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8"/>
      <name val="Calibri"/>
      <family val="2"/>
    </font>
    <font>
      <b/>
      <sz val="18"/>
      <color indexed="8"/>
      <name val="Calibri"/>
      <family val="2"/>
    </font>
    <font>
      <b/>
      <sz val="16"/>
      <color indexed="9"/>
      <name val="Calibri"/>
      <family val="2"/>
    </font>
    <font>
      <sz val="16"/>
      <color indexed="8"/>
      <name val="Calibri"/>
      <family val="2"/>
    </font>
    <font>
      <sz val="11"/>
      <name val="Calibri"/>
      <family val="2"/>
    </font>
    <font>
      <sz val="20"/>
      <color indexed="8"/>
      <name val="Calibri"/>
      <family val="2"/>
    </font>
    <font>
      <sz val="36"/>
      <color indexed="57"/>
      <name val="Calibri"/>
      <family val="2"/>
    </font>
    <font>
      <b/>
      <sz val="11"/>
      <color indexed="57"/>
      <name val="Calibri"/>
      <family val="2"/>
    </font>
    <font>
      <b/>
      <sz val="11"/>
      <color indexed="48"/>
      <name val="Calibri"/>
      <family val="2"/>
    </font>
    <font>
      <b/>
      <sz val="18"/>
      <name val="Calibri"/>
      <family val="2"/>
    </font>
    <font>
      <b/>
      <sz val="18"/>
      <color indexed="57"/>
      <name val="Calibri"/>
      <family val="2"/>
    </font>
    <font>
      <b/>
      <sz val="18"/>
      <color indexed="48"/>
      <name val="Calibri"/>
      <family val="2"/>
    </font>
    <font>
      <u val="single"/>
      <sz val="11"/>
      <color indexed="12"/>
      <name val="Calibri"/>
      <family val="2"/>
    </font>
    <font>
      <u val="single"/>
      <sz val="11"/>
      <color indexed="36"/>
      <name val="Calibri"/>
      <family val="2"/>
    </font>
    <font>
      <u val="single"/>
      <sz val="11"/>
      <name val="Calibri"/>
      <family val="2"/>
    </font>
    <font>
      <b/>
      <u val="single"/>
      <sz val="11"/>
      <name val="Calibri"/>
      <family val="2"/>
    </font>
    <font>
      <b/>
      <u val="single"/>
      <sz val="16"/>
      <name val="Calibri"/>
      <family val="2"/>
    </font>
    <font>
      <sz val="11"/>
      <color indexed="63"/>
      <name val="Calibri"/>
      <family val="2"/>
    </font>
    <font>
      <b/>
      <sz val="11"/>
      <name val="Calibri"/>
      <family val="2"/>
    </font>
    <font>
      <b/>
      <sz val="11"/>
      <color indexed="23"/>
      <name val="Calibri"/>
      <family val="2"/>
    </font>
    <font>
      <b/>
      <u val="single"/>
      <sz val="36"/>
      <color indexed="63"/>
      <name val="Calibri"/>
      <family val="2"/>
    </font>
    <font>
      <b/>
      <sz val="18"/>
      <color indexed="23"/>
      <name val="Calibri"/>
      <family val="2"/>
    </font>
    <font>
      <sz val="18"/>
      <color indexed="23"/>
      <name val="Calibri"/>
      <family val="2"/>
    </font>
    <font>
      <b/>
      <sz val="12"/>
      <color indexed="9"/>
      <name val="Calibri"/>
      <family val="2"/>
    </font>
    <font>
      <sz val="12"/>
      <color indexed="9"/>
      <name val="Calibri"/>
      <family val="2"/>
    </font>
    <font>
      <b/>
      <sz val="20"/>
      <name val="Calibri"/>
      <family val="2"/>
    </font>
    <font>
      <sz val="8"/>
      <color indexed="8"/>
      <name val="Calibri"/>
      <family val="2"/>
    </font>
    <font>
      <b/>
      <sz val="36"/>
      <color indexed="63"/>
      <name val="Calibri"/>
      <family val="2"/>
    </font>
    <font>
      <sz val="36"/>
      <color indexed="63"/>
      <name val="Calibri"/>
      <family val="2"/>
    </font>
    <font>
      <b/>
      <sz val="28"/>
      <color indexed="57"/>
      <name val="Calibri"/>
      <family val="2"/>
    </font>
    <font>
      <sz val="12"/>
      <color indexed="8"/>
      <name val="Arial"/>
      <family val="0"/>
    </font>
    <font>
      <sz val="8"/>
      <color indexed="8"/>
      <name val="Arial"/>
      <family val="0"/>
    </font>
    <font>
      <sz val="10"/>
      <color indexed="8"/>
      <name val="Arial"/>
      <family val="0"/>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20"/>
      <color indexed="63"/>
      <name val="Calibri"/>
      <family val="2"/>
    </font>
    <font>
      <b/>
      <sz val="8"/>
      <color indexed="63"/>
      <name val="Calibri"/>
      <family val="2"/>
    </font>
    <font>
      <sz val="8"/>
      <color indexed="63"/>
      <name val="Calibri"/>
      <family val="2"/>
    </font>
    <font>
      <b/>
      <sz val="16"/>
      <color indexed="57"/>
      <name val="Calibri"/>
      <family val="2"/>
    </font>
    <font>
      <b/>
      <sz val="28"/>
      <color indexed="63"/>
      <name val="Calibri"/>
      <family val="2"/>
    </font>
    <font>
      <sz val="8"/>
      <name val="Tahoma"/>
      <family val="2"/>
    </font>
    <font>
      <sz val="20"/>
      <color indexed="10"/>
      <name val="Calibri"/>
      <family val="0"/>
    </font>
    <font>
      <b/>
      <sz val="20"/>
      <color indexed="10"/>
      <name val="Calibri"/>
      <family val="0"/>
    </font>
    <font>
      <b/>
      <sz val="10"/>
      <color indexed="9"/>
      <name val="Arial"/>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0"/>
      <color theme="1" tint="0.24998000264167786"/>
      <name val="Calibri"/>
      <family val="2"/>
    </font>
    <font>
      <sz val="11"/>
      <color theme="1" tint="0.24998000264167786"/>
      <name val="Calibri"/>
      <family val="2"/>
    </font>
    <font>
      <b/>
      <sz val="16"/>
      <color rgb="FF339966"/>
      <name val="Calibri"/>
      <family val="2"/>
    </font>
    <font>
      <b/>
      <sz val="11"/>
      <color rgb="FF339966"/>
      <name val="Calibri"/>
      <family val="2"/>
    </font>
    <font>
      <b/>
      <sz val="28"/>
      <color theme="1" tint="0.24998000264167786"/>
      <name val="Calibri"/>
      <family val="2"/>
    </font>
    <font>
      <b/>
      <sz val="11"/>
      <color theme="1" tint="0.24998000264167786"/>
      <name val="Calibri"/>
      <family val="2"/>
    </font>
    <font>
      <b/>
      <sz val="8"/>
      <color theme="1" tint="0.24998000264167786"/>
      <name val="Calibri"/>
      <family val="2"/>
    </font>
    <font>
      <sz val="8"/>
      <color theme="1" tint="0.2499800026416778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63"/>
        <bgColor indexed="64"/>
      </patternFill>
    </fill>
    <fill>
      <patternFill patternType="solid">
        <fgColor indexed="55"/>
        <bgColor indexed="64"/>
      </patternFill>
    </fill>
    <fill>
      <patternFill patternType="solid">
        <fgColor theme="0"/>
        <bgColor indexed="64"/>
      </patternFill>
    </fill>
    <fill>
      <patternFill patternType="solid">
        <fgColor indexed="23"/>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theme="0" tint="-0.4999699890613556"/>
        <bgColor indexed="64"/>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23"/>
      </right>
      <top style="thin">
        <color indexed="23"/>
      </top>
      <bottom>
        <color indexed="63"/>
      </bottom>
    </border>
    <border>
      <left style="thin">
        <color indexed="23"/>
      </left>
      <right>
        <color indexed="63"/>
      </right>
      <top>
        <color indexed="63"/>
      </top>
      <bottom>
        <color indexed="63"/>
      </bottom>
    </border>
    <border>
      <left>
        <color indexed="63"/>
      </left>
      <right style="medium">
        <color indexed="23"/>
      </right>
      <top>
        <color indexed="63"/>
      </top>
      <bottom>
        <color indexed="63"/>
      </bottom>
    </border>
    <border>
      <left style="thin">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theme="0" tint="-0.4999699890613556"/>
      </left>
      <right>
        <color indexed="63"/>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8" fillId="0" borderId="0" applyNumberFormat="0" applyFill="0" applyBorder="0" applyAlignment="0" applyProtection="0"/>
    <xf numFmtId="41" fontId="1"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67"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274">
    <xf numFmtId="0" fontId="0" fillId="0" borderId="0" xfId="0" applyFont="1" applyAlignment="1">
      <alignment/>
    </xf>
    <xf numFmtId="0" fontId="0" fillId="33" borderId="0" xfId="0" applyFill="1" applyAlignment="1">
      <alignment/>
    </xf>
    <xf numFmtId="0" fontId="0" fillId="0" borderId="0" xfId="0" applyAlignment="1" applyProtection="1">
      <alignment/>
      <protection/>
    </xf>
    <xf numFmtId="0" fontId="2" fillId="33" borderId="1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33" borderId="10" xfId="0" applyFill="1" applyBorder="1" applyAlignment="1" applyProtection="1">
      <alignment/>
      <protection/>
    </xf>
    <xf numFmtId="0" fontId="0" fillId="33" borderId="0" xfId="0" applyFill="1" applyBorder="1" applyAlignment="1" applyProtection="1">
      <alignment/>
      <protection/>
    </xf>
    <xf numFmtId="10" fontId="0" fillId="0" borderId="0" xfId="0" applyNumberFormat="1" applyAlignment="1" applyProtection="1">
      <alignment/>
      <protection/>
    </xf>
    <xf numFmtId="0" fontId="0" fillId="33" borderId="11" xfId="0" applyFill="1" applyBorder="1" applyAlignment="1" applyProtection="1">
      <alignment/>
      <protection/>
    </xf>
    <xf numFmtId="0" fontId="0" fillId="33" borderId="10"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protection/>
    </xf>
    <xf numFmtId="10" fontId="4" fillId="33" borderId="0" xfId="0" applyNumberFormat="1" applyFont="1" applyFill="1" applyAlignment="1" applyProtection="1">
      <alignment/>
      <protection/>
    </xf>
    <xf numFmtId="0" fontId="0" fillId="33" borderId="10"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center" vertical="center"/>
      <protection/>
    </xf>
    <xf numFmtId="0" fontId="0" fillId="33" borderId="10" xfId="0" applyFill="1" applyBorder="1" applyAlignment="1" applyProtection="1">
      <alignment horizontal="justify" vertical="center"/>
      <protection/>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horizontal="left"/>
      <protection/>
    </xf>
    <xf numFmtId="0" fontId="0" fillId="33" borderId="0" xfId="0" applyFill="1" applyBorder="1" applyAlignment="1" applyProtection="1">
      <alignment horizontal="left"/>
      <protection/>
    </xf>
    <xf numFmtId="164" fontId="0" fillId="33" borderId="0" xfId="0" applyNumberFormat="1" applyFill="1" applyBorder="1" applyAlignment="1" applyProtection="1">
      <alignment horizontal="center" vertical="center"/>
      <protection/>
    </xf>
    <xf numFmtId="0" fontId="4" fillId="33" borderId="0" xfId="0" applyFont="1" applyFill="1" applyBorder="1" applyAlignment="1" applyProtection="1">
      <alignment/>
      <protection/>
    </xf>
    <xf numFmtId="4" fontId="4" fillId="33" borderId="0" xfId="0" applyNumberFormat="1" applyFont="1" applyFill="1" applyAlignment="1" applyProtection="1">
      <alignment/>
      <protection/>
    </xf>
    <xf numFmtId="0" fontId="0" fillId="33" borderId="0" xfId="0" applyFill="1" applyBorder="1" applyAlignment="1" applyProtection="1">
      <alignment horizontal="justify" vertical="center"/>
      <protection/>
    </xf>
    <xf numFmtId="0" fontId="4" fillId="33" borderId="11" xfId="0" applyFont="1" applyFill="1" applyBorder="1" applyAlignment="1" applyProtection="1">
      <alignment/>
      <protection/>
    </xf>
    <xf numFmtId="0" fontId="0" fillId="33" borderId="0" xfId="0" applyNumberFormat="1" applyFill="1" applyBorder="1" applyAlignment="1" applyProtection="1">
      <alignment horizontal="center" vertical="center"/>
      <protection/>
    </xf>
    <xf numFmtId="164" fontId="0" fillId="33" borderId="0" xfId="0" applyNumberFormat="1" applyFill="1" applyAlignment="1">
      <alignment/>
    </xf>
    <xf numFmtId="0" fontId="12" fillId="33" borderId="0" xfId="0" applyFont="1" applyFill="1" applyAlignment="1">
      <alignment/>
    </xf>
    <xf numFmtId="4" fontId="12" fillId="33" borderId="0" xfId="0" applyNumberFormat="1" applyFont="1" applyFill="1" applyAlignment="1">
      <alignment/>
    </xf>
    <xf numFmtId="0" fontId="13" fillId="33" borderId="0" xfId="0" applyFont="1" applyFill="1" applyAlignment="1">
      <alignment/>
    </xf>
    <xf numFmtId="4" fontId="13" fillId="33" borderId="0" xfId="0" applyNumberFormat="1" applyFont="1" applyFill="1" applyAlignment="1">
      <alignment/>
    </xf>
    <xf numFmtId="0" fontId="14"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0" fillId="0" borderId="0" xfId="0" applyNumberFormat="1" applyAlignment="1" applyProtection="1">
      <alignment/>
      <protection/>
    </xf>
    <xf numFmtId="0" fontId="3" fillId="0" borderId="0" xfId="0" applyFont="1" applyAlignment="1" applyProtection="1">
      <alignment/>
      <protection/>
    </xf>
    <xf numFmtId="2" fontId="0" fillId="0" borderId="0" xfId="0" applyNumberFormat="1" applyAlignment="1" applyProtection="1">
      <alignment/>
      <protection/>
    </xf>
    <xf numFmtId="0" fontId="0" fillId="34" borderId="0" xfId="0" applyFill="1" applyAlignment="1" applyProtection="1">
      <alignment/>
      <protection/>
    </xf>
    <xf numFmtId="10" fontId="0" fillId="34" borderId="0" xfId="0" applyNumberFormat="1" applyFill="1" applyAlignment="1" applyProtection="1">
      <alignment/>
      <protection/>
    </xf>
    <xf numFmtId="164" fontId="0" fillId="34" borderId="0" xfId="0" applyNumberFormat="1" applyFill="1" applyAlignment="1" applyProtection="1">
      <alignment/>
      <protection/>
    </xf>
    <xf numFmtId="164" fontId="0" fillId="0" borderId="0" xfId="0" applyNumberFormat="1" applyAlignment="1" applyProtection="1">
      <alignment/>
      <protection/>
    </xf>
    <xf numFmtId="0" fontId="0" fillId="35" borderId="0" xfId="0" applyNumberFormat="1" applyFill="1" applyAlignment="1" applyProtection="1">
      <alignment/>
      <protection/>
    </xf>
    <xf numFmtId="2" fontId="0" fillId="35" borderId="0" xfId="0" applyNumberFormat="1" applyFill="1" applyAlignment="1" applyProtection="1">
      <alignment/>
      <protection/>
    </xf>
    <xf numFmtId="0" fontId="0" fillId="0" borderId="0" xfId="0" applyAlignment="1" applyProtection="1">
      <alignment horizontal="center" vertical="center" wrapText="1"/>
      <protection/>
    </xf>
    <xf numFmtId="0" fontId="0" fillId="35" borderId="0" xfId="0" applyNumberFormat="1" applyFill="1" applyAlignment="1" applyProtection="1">
      <alignment horizontal="left" vertical="center" wrapText="1"/>
      <protection/>
    </xf>
    <xf numFmtId="0" fontId="0" fillId="0" borderId="0" xfId="0" applyFill="1" applyAlignment="1" applyProtection="1">
      <alignment/>
      <protection/>
    </xf>
    <xf numFmtId="0" fontId="0" fillId="34" borderId="0" xfId="0" applyFill="1" applyAlignment="1" applyProtection="1">
      <alignment horizontal="right"/>
      <protection/>
    </xf>
    <xf numFmtId="164" fontId="0" fillId="0" borderId="0" xfId="0" applyNumberFormat="1" applyFill="1" applyAlignment="1" applyProtection="1">
      <alignment/>
      <protection/>
    </xf>
    <xf numFmtId="0" fontId="0" fillId="36" borderId="0" xfId="0" applyNumberFormat="1" applyFill="1" applyAlignment="1" applyProtection="1">
      <alignment/>
      <protection/>
    </xf>
    <xf numFmtId="2" fontId="0" fillId="36" borderId="0" xfId="0" applyNumberFormat="1" applyFill="1" applyAlignment="1" applyProtection="1">
      <alignment/>
      <protection/>
    </xf>
    <xf numFmtId="0" fontId="0" fillId="37" borderId="0" xfId="0" applyNumberFormat="1" applyFill="1" applyAlignment="1" applyProtection="1">
      <alignment/>
      <protection/>
    </xf>
    <xf numFmtId="2" fontId="0" fillId="37" borderId="0" xfId="0" applyNumberFormat="1" applyFill="1" applyAlignment="1" applyProtection="1">
      <alignment/>
      <protection/>
    </xf>
    <xf numFmtId="4" fontId="0" fillId="37" borderId="0" xfId="0" applyNumberFormat="1" applyFill="1" applyAlignment="1" applyProtection="1">
      <alignment/>
      <protection/>
    </xf>
    <xf numFmtId="4" fontId="0" fillId="36" borderId="0" xfId="0" applyNumberFormat="1" applyFill="1" applyAlignment="1" applyProtection="1">
      <alignment/>
      <protection/>
    </xf>
    <xf numFmtId="0" fontId="3" fillId="36" borderId="0" xfId="0" applyNumberFormat="1" applyFont="1" applyFill="1" applyAlignment="1" applyProtection="1">
      <alignment/>
      <protection/>
    </xf>
    <xf numFmtId="4" fontId="3" fillId="36" borderId="0" xfId="0" applyNumberFormat="1" applyFont="1" applyFill="1" applyAlignment="1" applyProtection="1">
      <alignment/>
      <protection/>
    </xf>
    <xf numFmtId="0" fontId="3" fillId="37" borderId="0" xfId="0" applyNumberFormat="1" applyFont="1" applyFill="1" applyAlignment="1" applyProtection="1">
      <alignment/>
      <protection/>
    </xf>
    <xf numFmtId="4" fontId="3" fillId="37" borderId="0" xfId="0" applyNumberFormat="1" applyFont="1" applyFill="1" applyAlignment="1" applyProtection="1">
      <alignment/>
      <protection/>
    </xf>
    <xf numFmtId="4" fontId="0" fillId="0" borderId="0" xfId="0" applyNumberFormat="1" applyAlignment="1" applyProtection="1">
      <alignment/>
      <protection/>
    </xf>
    <xf numFmtId="0" fontId="9" fillId="33" borderId="0" xfId="0" applyFont="1" applyFill="1" applyBorder="1" applyAlignment="1" applyProtection="1">
      <alignment horizontal="center"/>
      <protection/>
    </xf>
    <xf numFmtId="0" fontId="0" fillId="38" borderId="0" xfId="0" applyFill="1" applyAlignment="1" applyProtection="1">
      <alignment/>
      <protection/>
    </xf>
    <xf numFmtId="0" fontId="4" fillId="38" borderId="0" xfId="0" applyFont="1" applyFill="1" applyAlignment="1" applyProtection="1">
      <alignment/>
      <protection/>
    </xf>
    <xf numFmtId="0" fontId="0" fillId="38" borderId="0" xfId="0" applyFill="1" applyBorder="1" applyAlignment="1" applyProtection="1">
      <alignment/>
      <protection/>
    </xf>
    <xf numFmtId="0" fontId="4" fillId="38" borderId="0" xfId="0" applyFont="1" applyFill="1" applyBorder="1" applyAlignment="1" applyProtection="1">
      <alignment/>
      <protection/>
    </xf>
    <xf numFmtId="0" fontId="22" fillId="38" borderId="0" xfId="0" applyFont="1" applyFill="1" applyBorder="1" applyAlignment="1" applyProtection="1">
      <alignment horizontal="justify" vertical="center"/>
      <protection/>
    </xf>
    <xf numFmtId="0" fontId="22" fillId="38" borderId="0" xfId="0" applyFont="1" applyFill="1" applyBorder="1" applyAlignment="1" applyProtection="1">
      <alignment/>
      <protection/>
    </xf>
    <xf numFmtId="0" fontId="22" fillId="38" borderId="0" xfId="0" applyFont="1" applyFill="1" applyBorder="1" applyAlignment="1" applyProtection="1">
      <alignment horizontal="center" vertical="center"/>
      <protection/>
    </xf>
    <xf numFmtId="0" fontId="22" fillId="38" borderId="0" xfId="0" applyFont="1" applyFill="1" applyBorder="1" applyAlignment="1" applyProtection="1">
      <alignment/>
      <protection/>
    </xf>
    <xf numFmtId="0" fontId="8" fillId="38" borderId="0" xfId="0" applyFont="1" applyFill="1" applyBorder="1" applyAlignment="1" applyProtection="1">
      <alignment/>
      <protection/>
    </xf>
    <xf numFmtId="164" fontId="11" fillId="38" borderId="0" xfId="0" applyNumberFormat="1" applyFont="1" applyFill="1" applyBorder="1" applyAlignment="1" applyProtection="1">
      <alignment horizontal="center" vertical="center"/>
      <protection/>
    </xf>
    <xf numFmtId="0" fontId="3" fillId="38" borderId="0" xfId="0" applyFont="1" applyFill="1" applyBorder="1" applyAlignment="1" applyProtection="1">
      <alignment horizontal="center"/>
      <protection/>
    </xf>
    <xf numFmtId="0" fontId="9" fillId="38" borderId="0" xfId="0" applyFont="1" applyFill="1" applyBorder="1" applyAlignment="1" applyProtection="1">
      <alignment horizontal="center"/>
      <protection/>
    </xf>
    <xf numFmtId="0" fontId="3" fillId="33" borderId="12" xfId="0" applyFont="1" applyFill="1" applyBorder="1" applyAlignment="1">
      <alignment horizontal="center"/>
    </xf>
    <xf numFmtId="10" fontId="0" fillId="33" borderId="11" xfId="0" applyNumberFormat="1" applyFill="1" applyBorder="1" applyAlignment="1" applyProtection="1">
      <alignment horizontal="center" vertical="center"/>
      <protection/>
    </xf>
    <xf numFmtId="164"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1" xfId="0" applyNumberFormat="1" applyFill="1" applyBorder="1" applyAlignment="1" applyProtection="1">
      <alignment horizontal="center" vertical="center"/>
      <protection/>
    </xf>
    <xf numFmtId="0" fontId="0" fillId="39" borderId="12" xfId="0" applyFill="1" applyBorder="1" applyAlignment="1">
      <alignment/>
    </xf>
    <xf numFmtId="164" fontId="0" fillId="39" borderId="12" xfId="0" applyNumberFormat="1" applyFill="1" applyBorder="1" applyAlignment="1">
      <alignment/>
    </xf>
    <xf numFmtId="0" fontId="0" fillId="33" borderId="12" xfId="0" applyFill="1" applyBorder="1" applyAlignment="1">
      <alignment/>
    </xf>
    <xf numFmtId="164" fontId="0" fillId="33" borderId="12" xfId="0" applyNumberFormat="1" applyFill="1" applyBorder="1" applyAlignment="1">
      <alignment/>
    </xf>
    <xf numFmtId="0" fontId="4" fillId="33" borderId="0" xfId="0" applyFont="1" applyFill="1" applyAlignment="1" applyProtection="1">
      <alignment/>
      <protection locked="0"/>
    </xf>
    <xf numFmtId="0" fontId="0" fillId="33" borderId="0" xfId="0" applyFill="1" applyAlignment="1" applyProtection="1">
      <alignment/>
      <protection locked="0"/>
    </xf>
    <xf numFmtId="0" fontId="9" fillId="33" borderId="0" xfId="0" applyFont="1" applyFill="1" applyBorder="1" applyAlignment="1" applyProtection="1">
      <alignment vertical="center"/>
      <protection/>
    </xf>
    <xf numFmtId="0" fontId="0" fillId="35" borderId="0" xfId="0" applyFill="1" applyAlignment="1" applyProtection="1">
      <alignment/>
      <protection/>
    </xf>
    <xf numFmtId="0" fontId="4" fillId="35" borderId="0" xfId="0" applyFont="1" applyFill="1" applyAlignment="1" applyProtection="1">
      <alignment/>
      <protection/>
    </xf>
    <xf numFmtId="0" fontId="9" fillId="35" borderId="0" xfId="0" applyFont="1" applyFill="1" applyBorder="1" applyAlignment="1" applyProtection="1">
      <alignment horizontal="center"/>
      <protection/>
    </xf>
    <xf numFmtId="0" fontId="4" fillId="33" borderId="0" xfId="0" applyFont="1" applyFill="1" applyBorder="1" applyAlignment="1" applyProtection="1">
      <alignment/>
      <protection locked="0"/>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1" xfId="0" applyBorder="1" applyAlignment="1" applyProtection="1">
      <alignment/>
      <protection/>
    </xf>
    <xf numFmtId="0" fontId="24" fillId="33" borderId="0" xfId="0" applyFont="1" applyFill="1" applyAlignment="1" applyProtection="1">
      <alignment/>
      <protection/>
    </xf>
    <xf numFmtId="0" fontId="23" fillId="33" borderId="0" xfId="0" applyNumberFormat="1" applyFont="1" applyFill="1"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Alignment="1">
      <alignment horizontal="center"/>
    </xf>
    <xf numFmtId="0" fontId="0" fillId="0" borderId="11" xfId="0" applyBorder="1" applyAlignment="1">
      <alignment horizontal="center"/>
    </xf>
    <xf numFmtId="0" fontId="0" fillId="40" borderId="0" xfId="0" applyFill="1" applyBorder="1" applyAlignment="1" applyProtection="1">
      <alignment horizontal="center" vertical="center"/>
      <protection/>
    </xf>
    <xf numFmtId="0" fontId="0" fillId="40" borderId="16" xfId="0" applyFill="1" applyBorder="1" applyAlignment="1" applyProtection="1">
      <alignment horizontal="center" vertical="center"/>
      <protection/>
    </xf>
    <xf numFmtId="164" fontId="0" fillId="40" borderId="0" xfId="0" applyNumberFormat="1" applyFill="1" applyBorder="1" applyAlignment="1" applyProtection="1">
      <alignment horizontal="center" vertical="center"/>
      <protection/>
    </xf>
    <xf numFmtId="164" fontId="0" fillId="40" borderId="16" xfId="0" applyNumberFormat="1" applyFill="1" applyBorder="1" applyAlignment="1" applyProtection="1">
      <alignment horizontal="center" vertical="center"/>
      <protection/>
    </xf>
    <xf numFmtId="0" fontId="0" fillId="33" borderId="0" xfId="0" applyFill="1" applyAlignment="1" applyProtection="1">
      <alignment horizontal="center" wrapText="1"/>
      <protection/>
    </xf>
    <xf numFmtId="0" fontId="10" fillId="33" borderId="10" xfId="0" applyFont="1" applyFill="1" applyBorder="1" applyAlignment="1" applyProtection="1">
      <alignment horizontal="left"/>
      <protection/>
    </xf>
    <xf numFmtId="0" fontId="76" fillId="0" borderId="0" xfId="0" applyFont="1" applyAlignment="1">
      <alignment horizontal="left"/>
    </xf>
    <xf numFmtId="0" fontId="77" fillId="0" borderId="0" xfId="0" applyFont="1" applyAlignment="1">
      <alignment horizontal="center"/>
    </xf>
    <xf numFmtId="0" fontId="28" fillId="41" borderId="10" xfId="0" applyFont="1" applyFill="1" applyBorder="1" applyAlignment="1" applyProtection="1">
      <alignment horizontal="center" vertical="center"/>
      <protection/>
    </xf>
    <xf numFmtId="0" fontId="28" fillId="41" borderId="0" xfId="0" applyFont="1" applyFill="1" applyBorder="1" applyAlignment="1" applyProtection="1">
      <alignment horizontal="center" vertical="center"/>
      <protection/>
    </xf>
    <xf numFmtId="0" fontId="29" fillId="41" borderId="0" xfId="0" applyFont="1" applyFill="1" applyBorder="1" applyAlignment="1" applyProtection="1">
      <alignment/>
      <protection/>
    </xf>
    <xf numFmtId="0" fontId="29" fillId="41" borderId="11" xfId="0" applyFont="1" applyFill="1" applyBorder="1" applyAlignment="1" applyProtection="1">
      <alignment/>
      <protection/>
    </xf>
    <xf numFmtId="0" fontId="0" fillId="0" borderId="10"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30" fillId="42" borderId="17" xfId="0" applyFont="1" applyFill="1" applyBorder="1" applyAlignment="1" applyProtection="1">
      <alignment horizontal="center" vertical="center"/>
      <protection/>
    </xf>
    <xf numFmtId="0" fontId="30" fillId="42" borderId="18" xfId="0" applyFont="1" applyFill="1" applyBorder="1" applyAlignment="1" applyProtection="1">
      <alignment horizontal="center" vertical="center"/>
      <protection/>
    </xf>
    <xf numFmtId="0" fontId="30" fillId="42" borderId="19" xfId="0" applyFont="1" applyFill="1" applyBorder="1" applyAlignment="1" applyProtection="1">
      <alignment horizontal="center" vertical="center"/>
      <protection/>
    </xf>
    <xf numFmtId="0" fontId="30" fillId="42" borderId="10" xfId="0" applyFont="1" applyFill="1" applyBorder="1" applyAlignment="1" applyProtection="1">
      <alignment horizontal="center" vertical="center"/>
      <protection/>
    </xf>
    <xf numFmtId="0" fontId="30" fillId="42" borderId="0" xfId="0" applyFont="1" applyFill="1" applyBorder="1" applyAlignment="1" applyProtection="1">
      <alignment horizontal="center" vertical="center"/>
      <protection/>
    </xf>
    <xf numFmtId="0" fontId="30" fillId="42" borderId="11" xfId="0" applyFont="1" applyFill="1" applyBorder="1" applyAlignment="1" applyProtection="1">
      <alignment horizontal="center" vertical="center"/>
      <protection/>
    </xf>
    <xf numFmtId="0" fontId="0" fillId="0" borderId="0" xfId="0" applyBorder="1" applyAlignment="1" applyProtection="1">
      <alignment horizontal="center"/>
      <protection/>
    </xf>
    <xf numFmtId="0" fontId="25" fillId="42" borderId="17" xfId="47" applyFont="1" applyFill="1" applyBorder="1" applyAlignment="1" applyProtection="1">
      <alignment horizontal="center" vertical="center" wrapText="1"/>
      <protection/>
    </xf>
    <xf numFmtId="0" fontId="25" fillId="0" borderId="18" xfId="47" applyFont="1" applyBorder="1" applyAlignment="1" applyProtection="1">
      <alignment wrapText="1"/>
      <protection/>
    </xf>
    <xf numFmtId="0" fontId="25" fillId="0" borderId="20" xfId="47" applyFont="1" applyBorder="1" applyAlignment="1" applyProtection="1">
      <alignment wrapText="1"/>
      <protection/>
    </xf>
    <xf numFmtId="0" fontId="25" fillId="0" borderId="10" xfId="47" applyFont="1" applyBorder="1" applyAlignment="1" applyProtection="1">
      <alignment wrapText="1"/>
      <protection/>
    </xf>
    <xf numFmtId="0" fontId="25" fillId="0" borderId="0" xfId="47" applyFont="1" applyBorder="1" applyAlignment="1" applyProtection="1">
      <alignment wrapText="1"/>
      <protection/>
    </xf>
    <xf numFmtId="0" fontId="25" fillId="0" borderId="21" xfId="47" applyFont="1" applyBorder="1" applyAlignment="1" applyProtection="1">
      <alignment wrapText="1"/>
      <protection/>
    </xf>
    <xf numFmtId="0" fontId="25" fillId="0" borderId="22" xfId="47" applyFont="1" applyBorder="1" applyAlignment="1" applyProtection="1">
      <alignment wrapText="1"/>
      <protection/>
    </xf>
    <xf numFmtId="0" fontId="25" fillId="0" borderId="23" xfId="47" applyFont="1" applyBorder="1" applyAlignment="1" applyProtection="1">
      <alignment wrapText="1"/>
      <protection/>
    </xf>
    <xf numFmtId="0" fontId="25" fillId="0" borderId="24" xfId="47" applyFont="1" applyBorder="1" applyAlignment="1" applyProtection="1">
      <alignment wrapText="1"/>
      <protection/>
    </xf>
    <xf numFmtId="0" fontId="26" fillId="33" borderId="17" xfId="0" applyFont="1" applyFill="1" applyBorder="1" applyAlignment="1" applyProtection="1">
      <alignment horizontal="center" vertical="center"/>
      <protection/>
    </xf>
    <xf numFmtId="0" fontId="26" fillId="33" borderId="18" xfId="0" applyFont="1" applyFill="1" applyBorder="1" applyAlignment="1" applyProtection="1">
      <alignment horizontal="center" vertical="center"/>
      <protection/>
    </xf>
    <xf numFmtId="0" fontId="27" fillId="0" borderId="18" xfId="0" applyFont="1" applyBorder="1" applyAlignment="1" applyProtection="1">
      <alignment/>
      <protection/>
    </xf>
    <xf numFmtId="0" fontId="27" fillId="0" borderId="19" xfId="0"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center"/>
      <protection/>
    </xf>
    <xf numFmtId="0" fontId="0" fillId="0" borderId="0" xfId="0" applyBorder="1" applyAlignment="1" applyProtection="1">
      <alignment wrapText="1"/>
      <protection/>
    </xf>
    <xf numFmtId="0" fontId="0" fillId="0" borderId="11" xfId="0" applyBorder="1" applyAlignment="1" applyProtection="1">
      <alignment wrapText="1"/>
      <protection/>
    </xf>
    <xf numFmtId="0" fontId="12" fillId="0" borderId="1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vertical="center" wrapText="1"/>
      <protection/>
    </xf>
    <xf numFmtId="0" fontId="12" fillId="0" borderId="11"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2" fillId="0" borderId="15" xfId="0" applyFont="1" applyBorder="1" applyAlignment="1" applyProtection="1">
      <alignment vertical="center" wrapText="1"/>
      <protection/>
    </xf>
    <xf numFmtId="0" fontId="12" fillId="0" borderId="14" xfId="0" applyFont="1" applyBorder="1" applyAlignment="1" applyProtection="1">
      <alignment vertical="center" wrapText="1"/>
      <protection/>
    </xf>
    <xf numFmtId="0" fontId="12" fillId="0" borderId="13" xfId="0" applyFont="1" applyBorder="1" applyAlignment="1" applyProtection="1">
      <alignment vertical="center" wrapText="1"/>
      <protection/>
    </xf>
    <xf numFmtId="0" fontId="6" fillId="42" borderId="17" xfId="0" applyFont="1" applyFill="1" applyBorder="1" applyAlignment="1" applyProtection="1">
      <alignment horizontal="center" vertical="center"/>
      <protection/>
    </xf>
    <xf numFmtId="0" fontId="6" fillId="42" borderId="18" xfId="0"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6" fillId="42" borderId="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164" fontId="0" fillId="34" borderId="25" xfId="0" applyNumberFormat="1" applyFill="1" applyBorder="1" applyAlignment="1" applyProtection="1">
      <alignment horizontal="center" vertical="center"/>
      <protection locked="0"/>
    </xf>
    <xf numFmtId="164" fontId="0" fillId="34" borderId="26" xfId="0" applyNumberFormat="1" applyFill="1" applyBorder="1" applyAlignment="1" applyProtection="1">
      <alignment horizontal="center" vertical="center"/>
      <protection locked="0"/>
    </xf>
    <xf numFmtId="164" fontId="0" fillId="34" borderId="27" xfId="0" applyNumberFormat="1" applyFill="1" applyBorder="1" applyAlignment="1" applyProtection="1">
      <alignment horizontal="center" vertical="center"/>
      <protection locked="0"/>
    </xf>
    <xf numFmtId="0" fontId="0" fillId="33" borderId="10"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0" borderId="10" xfId="0" applyBorder="1" applyAlignment="1" applyProtection="1">
      <alignment horizontal="left"/>
      <protection/>
    </xf>
    <xf numFmtId="0" fontId="0" fillId="0" borderId="0" xfId="0" applyBorder="1" applyAlignment="1" applyProtection="1">
      <alignment horizontal="left"/>
      <protection/>
    </xf>
    <xf numFmtId="0" fontId="2" fillId="39" borderId="10" xfId="0" applyFont="1" applyFill="1" applyBorder="1" applyAlignment="1" applyProtection="1">
      <alignment horizontal="center" vertical="center"/>
      <protection/>
    </xf>
    <xf numFmtId="0" fontId="2" fillId="39" borderId="0" xfId="0" applyFont="1" applyFill="1" applyBorder="1" applyAlignment="1" applyProtection="1">
      <alignment horizontal="center" vertical="center"/>
      <protection/>
    </xf>
    <xf numFmtId="0" fontId="2" fillId="39" borderId="11" xfId="0" applyFont="1" applyFill="1" applyBorder="1" applyAlignment="1" applyProtection="1">
      <alignment horizontal="center" vertical="center"/>
      <protection/>
    </xf>
    <xf numFmtId="0" fontId="0" fillId="39" borderId="11" xfId="0" applyFill="1" applyBorder="1" applyAlignment="1" applyProtection="1">
      <alignment horizontal="center" vertical="center"/>
      <protection/>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64" fontId="4" fillId="39" borderId="28" xfId="0" applyNumberFormat="1" applyFont="1" applyFill="1" applyBorder="1" applyAlignment="1" applyProtection="1">
      <alignment horizontal="center" vertical="center"/>
      <protection/>
    </xf>
    <xf numFmtId="164" fontId="4" fillId="39" borderId="29" xfId="0" applyNumberFormat="1" applyFont="1" applyFill="1" applyBorder="1" applyAlignment="1" applyProtection="1">
      <alignment horizontal="center" vertical="center"/>
      <protection/>
    </xf>
    <xf numFmtId="164" fontId="4" fillId="39" borderId="30" xfId="0" applyNumberFormat="1" applyFont="1" applyFill="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34" borderId="25" xfId="0" applyNumberFormat="1" applyFill="1" applyBorder="1" applyAlignment="1" applyProtection="1">
      <alignment horizontal="center" vertical="center"/>
      <protection locked="0"/>
    </xf>
    <xf numFmtId="0" fontId="0" fillId="34" borderId="26" xfId="0" applyNumberFormat="1" applyFill="1" applyBorder="1" applyAlignment="1" applyProtection="1">
      <alignment horizontal="center" vertical="center"/>
      <protection locked="0"/>
    </xf>
    <xf numFmtId="0" fontId="0" fillId="34" borderId="27" xfId="0" applyNumberFormat="1" applyFill="1" applyBorder="1" applyAlignment="1" applyProtection="1">
      <alignment horizontal="center" vertical="center"/>
      <protection locked="0"/>
    </xf>
    <xf numFmtId="0" fontId="23" fillId="42" borderId="10" xfId="0" applyFont="1" applyFill="1" applyBorder="1" applyAlignment="1" applyProtection="1">
      <alignment horizontal="center"/>
      <protection/>
    </xf>
    <xf numFmtId="0" fontId="23" fillId="43" borderId="0" xfId="0" applyFont="1" applyFill="1" applyBorder="1" applyAlignment="1" applyProtection="1">
      <alignment horizontal="center"/>
      <protection/>
    </xf>
    <xf numFmtId="0" fontId="23" fillId="43" borderId="11" xfId="0" applyFont="1" applyFill="1" applyBorder="1" applyAlignment="1" applyProtection="1">
      <alignment horizontal="center"/>
      <protection/>
    </xf>
    <xf numFmtId="10" fontId="4" fillId="39" borderId="28" xfId="0" applyNumberFormat="1" applyFont="1" applyFill="1" applyBorder="1" applyAlignment="1" applyProtection="1">
      <alignment horizontal="center" vertical="center"/>
      <protection/>
    </xf>
    <xf numFmtId="10" fontId="4" fillId="39" borderId="29" xfId="0" applyNumberFormat="1" applyFont="1" applyFill="1" applyBorder="1" applyAlignment="1" applyProtection="1">
      <alignment horizontal="center" vertical="center"/>
      <protection/>
    </xf>
    <xf numFmtId="10" fontId="4" fillId="39" borderId="30" xfId="0" applyNumberFormat="1" applyFont="1" applyFill="1" applyBorder="1" applyAlignment="1" applyProtection="1">
      <alignment horizontal="center" vertical="center"/>
      <protection/>
    </xf>
    <xf numFmtId="0" fontId="0" fillId="33" borderId="10" xfId="0" applyFill="1" applyBorder="1" applyAlignment="1" applyProtection="1">
      <alignment horizontal="justify" vertical="center"/>
      <protection/>
    </xf>
    <xf numFmtId="0" fontId="0" fillId="0" borderId="0" xfId="0" applyBorder="1" applyAlignment="1" applyProtection="1">
      <alignment/>
      <protection/>
    </xf>
    <xf numFmtId="0" fontId="0" fillId="0" borderId="10" xfId="0" applyBorder="1" applyAlignment="1" applyProtection="1">
      <alignment/>
      <protection/>
    </xf>
    <xf numFmtId="10" fontId="0" fillId="34" borderId="25" xfId="0" applyNumberFormat="1" applyFill="1" applyBorder="1" applyAlignment="1" applyProtection="1">
      <alignment horizontal="center" vertical="center"/>
      <protection locked="0"/>
    </xf>
    <xf numFmtId="10" fontId="0" fillId="34" borderId="26" xfId="0" applyNumberFormat="1" applyFill="1" applyBorder="1" applyAlignment="1" applyProtection="1">
      <alignment horizontal="center" vertical="center"/>
      <protection locked="0"/>
    </xf>
    <xf numFmtId="10" fontId="0" fillId="34" borderId="27" xfId="0" applyNumberFormat="1" applyFill="1" applyBorder="1" applyAlignment="1" applyProtection="1">
      <alignment horizontal="center" vertical="center"/>
      <protection locked="0"/>
    </xf>
    <xf numFmtId="0" fontId="20" fillId="42" borderId="31" xfId="47" applyFont="1" applyFill="1" applyBorder="1" applyAlignment="1" applyProtection="1">
      <alignment horizontal="center" vertical="center" wrapText="1"/>
      <protection locked="0"/>
    </xf>
    <xf numFmtId="0" fontId="20" fillId="42" borderId="32" xfId="47" applyFont="1" applyFill="1" applyBorder="1" applyAlignment="1" applyProtection="1">
      <alignment horizontal="center" vertical="center" wrapText="1"/>
      <protection locked="0"/>
    </xf>
    <xf numFmtId="0" fontId="20" fillId="42" borderId="33" xfId="47" applyFont="1" applyFill="1" applyBorder="1" applyAlignment="1" applyProtection="1">
      <alignment horizontal="center" vertical="center" wrapText="1"/>
      <protection locked="0"/>
    </xf>
    <xf numFmtId="0" fontId="20" fillId="42" borderId="34" xfId="47" applyFont="1" applyFill="1" applyBorder="1" applyAlignment="1" applyProtection="1">
      <alignment horizontal="center" vertical="center" wrapText="1"/>
      <protection locked="0"/>
    </xf>
    <xf numFmtId="0" fontId="20" fillId="42" borderId="0" xfId="47" applyFont="1" applyFill="1" applyBorder="1" applyAlignment="1" applyProtection="1">
      <alignment horizontal="center" vertical="center" wrapText="1"/>
      <protection locked="0"/>
    </xf>
    <xf numFmtId="0" fontId="20" fillId="42" borderId="35" xfId="47" applyFont="1" applyFill="1" applyBorder="1" applyAlignment="1" applyProtection="1">
      <alignment horizontal="center" vertical="center" wrapText="1"/>
      <protection locked="0"/>
    </xf>
    <xf numFmtId="0" fontId="20" fillId="42" borderId="36" xfId="47" applyFont="1" applyFill="1" applyBorder="1" applyAlignment="1" applyProtection="1">
      <alignment horizontal="center" vertical="center" wrapText="1"/>
      <protection locked="0"/>
    </xf>
    <xf numFmtId="0" fontId="20" fillId="42" borderId="37" xfId="47" applyFont="1" applyFill="1" applyBorder="1" applyAlignment="1" applyProtection="1">
      <alignment horizontal="center" vertical="center" wrapText="1"/>
      <protection locked="0"/>
    </xf>
    <xf numFmtId="0" fontId="20" fillId="42" borderId="38" xfId="47" applyFont="1" applyFill="1" applyBorder="1" applyAlignment="1" applyProtection="1">
      <alignment horizontal="center" vertical="center" wrapText="1"/>
      <protection locked="0"/>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19" fillId="33" borderId="0" xfId="47" applyFont="1" applyFill="1" applyBorder="1" applyAlignment="1" applyProtection="1">
      <alignment horizontal="center" vertical="center" wrapText="1"/>
      <protection/>
    </xf>
    <xf numFmtId="0" fontId="0" fillId="33" borderId="10" xfId="0" applyFill="1" applyBorder="1" applyAlignment="1" applyProtection="1">
      <alignment wrapText="1"/>
      <protection/>
    </xf>
    <xf numFmtId="0" fontId="0" fillId="0" borderId="0" xfId="0" applyAlignment="1" applyProtection="1">
      <alignment wrapText="1"/>
      <protection/>
    </xf>
    <xf numFmtId="0" fontId="0" fillId="0" borderId="16" xfId="0" applyBorder="1" applyAlignment="1" applyProtection="1">
      <alignment wrapText="1"/>
      <protection/>
    </xf>
    <xf numFmtId="0" fontId="0" fillId="0" borderId="0" xfId="0" applyBorder="1" applyAlignment="1" applyProtection="1">
      <alignment horizontal="justify" vertical="center"/>
      <protection/>
    </xf>
    <xf numFmtId="0" fontId="0" fillId="0" borderId="10" xfId="0" applyBorder="1" applyAlignment="1" applyProtection="1">
      <alignment horizontal="justify" vertical="center"/>
      <protection/>
    </xf>
    <xf numFmtId="0" fontId="31" fillId="33" borderId="0" xfId="0" applyFont="1" applyFill="1" applyBorder="1" applyAlignment="1" applyProtection="1">
      <alignment horizontal="center" vertical="center" wrapText="1"/>
      <protection/>
    </xf>
    <xf numFmtId="0" fontId="0" fillId="34" borderId="39" xfId="0" applyFill="1" applyBorder="1" applyAlignment="1" applyProtection="1">
      <alignment horizontal="center" vertical="center"/>
      <protection locked="0"/>
    </xf>
    <xf numFmtId="164" fontId="0" fillId="44" borderId="25" xfId="0" applyNumberFormat="1" applyFill="1" applyBorder="1" applyAlignment="1" applyProtection="1">
      <alignment horizontal="center" vertical="center"/>
      <protection locked="0"/>
    </xf>
    <xf numFmtId="164" fontId="0" fillId="44" borderId="26" xfId="0" applyNumberFormat="1" applyFill="1" applyBorder="1" applyAlignment="1" applyProtection="1">
      <alignment horizontal="center" vertical="center"/>
      <protection locked="0"/>
    </xf>
    <xf numFmtId="164" fontId="0" fillId="44" borderId="27" xfId="0" applyNumberFormat="1" applyFill="1" applyBorder="1" applyAlignment="1" applyProtection="1">
      <alignment horizontal="center" vertical="center"/>
      <protection locked="0"/>
    </xf>
    <xf numFmtId="0" fontId="23" fillId="42" borderId="10" xfId="0" applyFont="1" applyFill="1" applyBorder="1" applyAlignment="1" applyProtection="1">
      <alignment horizontal="center" wrapText="1"/>
      <protection/>
    </xf>
    <xf numFmtId="0" fontId="23" fillId="42" borderId="0" xfId="0" applyFont="1" applyFill="1" applyBorder="1" applyAlignment="1" applyProtection="1">
      <alignment horizontal="center" wrapText="1"/>
      <protection/>
    </xf>
    <xf numFmtId="0" fontId="23" fillId="42" borderId="11" xfId="0" applyFont="1" applyFill="1" applyBorder="1" applyAlignment="1" applyProtection="1">
      <alignment horizontal="center" wrapText="1"/>
      <protection/>
    </xf>
    <xf numFmtId="0" fontId="23" fillId="42" borderId="15" xfId="0" applyFont="1" applyFill="1" applyBorder="1" applyAlignment="1" applyProtection="1">
      <alignment horizontal="center" wrapText="1"/>
      <protection/>
    </xf>
    <xf numFmtId="0" fontId="23" fillId="42" borderId="14" xfId="0" applyFont="1" applyFill="1" applyBorder="1" applyAlignment="1" applyProtection="1">
      <alignment horizontal="center" wrapText="1"/>
      <protection/>
    </xf>
    <xf numFmtId="0" fontId="23" fillId="42" borderId="13" xfId="0" applyFont="1" applyFill="1" applyBorder="1" applyAlignment="1" applyProtection="1">
      <alignment horizontal="center" wrapText="1"/>
      <protection/>
    </xf>
    <xf numFmtId="0" fontId="32" fillId="42" borderId="17" xfId="0" applyFont="1" applyFill="1" applyBorder="1" applyAlignment="1" applyProtection="1">
      <alignment horizontal="center" vertical="center"/>
      <protection/>
    </xf>
    <xf numFmtId="0" fontId="32" fillId="42" borderId="18" xfId="0" applyFont="1" applyFill="1" applyBorder="1" applyAlignment="1" applyProtection="1">
      <alignment horizontal="center" vertical="center"/>
      <protection/>
    </xf>
    <xf numFmtId="0" fontId="33" fillId="0" borderId="18" xfId="0" applyFont="1" applyBorder="1" applyAlignment="1" applyProtection="1">
      <alignment/>
      <protection/>
    </xf>
    <xf numFmtId="0" fontId="33" fillId="0" borderId="19" xfId="0" applyFont="1" applyBorder="1" applyAlignment="1" applyProtection="1">
      <alignment/>
      <protection/>
    </xf>
    <xf numFmtId="0" fontId="32" fillId="42" borderId="10" xfId="0" applyFont="1" applyFill="1" applyBorder="1" applyAlignment="1" applyProtection="1">
      <alignment horizontal="center" vertical="center"/>
      <protection/>
    </xf>
    <xf numFmtId="0" fontId="32" fillId="42" borderId="0" xfId="0" applyFont="1" applyFill="1" applyBorder="1" applyAlignment="1" applyProtection="1">
      <alignment horizontal="center" vertical="center"/>
      <protection/>
    </xf>
    <xf numFmtId="0" fontId="33" fillId="0" borderId="0" xfId="0" applyFont="1" applyBorder="1" applyAlignment="1" applyProtection="1">
      <alignment/>
      <protection/>
    </xf>
    <xf numFmtId="0" fontId="33" fillId="0" borderId="11" xfId="0" applyFont="1" applyBorder="1" applyAlignment="1" applyProtection="1">
      <alignment/>
      <protection/>
    </xf>
    <xf numFmtId="0" fontId="7" fillId="45" borderId="10" xfId="0" applyFont="1" applyFill="1" applyBorder="1" applyAlignment="1" applyProtection="1">
      <alignment horizontal="center" vertical="center"/>
      <protection/>
    </xf>
    <xf numFmtId="0" fontId="7" fillId="45" borderId="0" xfId="0" applyFont="1" applyFill="1" applyBorder="1" applyAlignment="1" applyProtection="1">
      <alignment horizontal="center" vertical="center"/>
      <protection/>
    </xf>
    <xf numFmtId="0" fontId="8" fillId="45" borderId="0" xfId="0" applyFont="1" applyFill="1" applyBorder="1" applyAlignment="1" applyProtection="1">
      <alignment/>
      <protection/>
    </xf>
    <xf numFmtId="0" fontId="8" fillId="45" borderId="11" xfId="0" applyFont="1" applyFill="1" applyBorder="1" applyAlignment="1" applyProtection="1">
      <alignment/>
      <protection/>
    </xf>
    <xf numFmtId="164" fontId="34" fillId="0" borderId="0" xfId="0" applyNumberFormat="1" applyFont="1" applyFill="1" applyBorder="1" applyAlignment="1" applyProtection="1">
      <alignment horizontal="center" vertical="center"/>
      <protection/>
    </xf>
    <xf numFmtId="164" fontId="34" fillId="0" borderId="11" xfId="0" applyNumberFormat="1" applyFont="1" applyFill="1" applyBorder="1" applyAlignment="1" applyProtection="1">
      <alignment horizontal="center" vertical="center"/>
      <protection/>
    </xf>
    <xf numFmtId="0" fontId="2" fillId="46" borderId="10" xfId="0" applyFont="1" applyFill="1" applyBorder="1" applyAlignment="1" applyProtection="1">
      <alignment horizontal="center" vertical="center"/>
      <protection/>
    </xf>
    <xf numFmtId="0" fontId="2" fillId="0" borderId="0" xfId="0" applyFont="1" applyBorder="1" applyAlignment="1" applyProtection="1">
      <alignment horizontal="center"/>
      <protection/>
    </xf>
    <xf numFmtId="0" fontId="2" fillId="47" borderId="0" xfId="0" applyFont="1" applyFill="1" applyBorder="1" applyAlignment="1" applyProtection="1">
      <alignment horizontal="center"/>
      <protection/>
    </xf>
    <xf numFmtId="0" fontId="78" fillId="33" borderId="10" xfId="0" applyFont="1" applyFill="1" applyBorder="1" applyAlignment="1" applyProtection="1">
      <alignment horizontal="right"/>
      <protection/>
    </xf>
    <xf numFmtId="0" fontId="79" fillId="0" borderId="0" xfId="0" applyFont="1" applyAlignment="1">
      <alignment horizontal="right"/>
    </xf>
    <xf numFmtId="164" fontId="80" fillId="0" borderId="0" xfId="0" applyNumberFormat="1" applyFont="1" applyAlignment="1">
      <alignment horizontal="right"/>
    </xf>
    <xf numFmtId="0" fontId="81" fillId="0" borderId="0" xfId="0" applyFont="1" applyAlignment="1">
      <alignment horizontal="right"/>
    </xf>
    <xf numFmtId="0" fontId="20" fillId="34" borderId="31" xfId="47" applyFont="1" applyFill="1" applyBorder="1" applyAlignment="1" applyProtection="1">
      <alignment horizontal="center" vertical="center" wrapText="1"/>
      <protection locked="0"/>
    </xf>
    <xf numFmtId="0" fontId="20" fillId="34" borderId="32" xfId="47" applyFont="1" applyFill="1" applyBorder="1" applyAlignment="1" applyProtection="1">
      <alignment horizontal="center" vertical="center" wrapText="1"/>
      <protection locked="0"/>
    </xf>
    <xf numFmtId="0" fontId="20" fillId="34" borderId="33" xfId="47" applyFont="1" applyFill="1" applyBorder="1" applyAlignment="1" applyProtection="1">
      <alignment horizontal="center" vertical="center" wrapText="1"/>
      <protection locked="0"/>
    </xf>
    <xf numFmtId="0" fontId="20" fillId="34" borderId="34" xfId="47" applyFont="1" applyFill="1" applyBorder="1" applyAlignment="1" applyProtection="1">
      <alignment horizontal="center" vertical="center" wrapText="1"/>
      <protection locked="0"/>
    </xf>
    <xf numFmtId="0" fontId="20" fillId="34" borderId="0" xfId="47" applyFont="1" applyFill="1" applyBorder="1" applyAlignment="1" applyProtection="1">
      <alignment horizontal="center" vertical="center" wrapText="1"/>
      <protection locked="0"/>
    </xf>
    <xf numFmtId="0" fontId="20" fillId="34" borderId="35" xfId="47" applyFont="1" applyFill="1" applyBorder="1" applyAlignment="1" applyProtection="1">
      <alignment horizontal="center" vertical="center" wrapText="1"/>
      <protection locked="0"/>
    </xf>
    <xf numFmtId="0" fontId="20" fillId="34" borderId="36" xfId="47" applyFont="1" applyFill="1" applyBorder="1" applyAlignment="1" applyProtection="1">
      <alignment horizontal="center" vertical="center" wrapText="1"/>
      <protection locked="0"/>
    </xf>
    <xf numFmtId="0" fontId="20" fillId="34" borderId="37" xfId="47" applyFont="1" applyFill="1" applyBorder="1" applyAlignment="1" applyProtection="1">
      <alignment horizontal="center" vertical="center" wrapText="1"/>
      <protection locked="0"/>
    </xf>
    <xf numFmtId="0" fontId="20" fillId="34" borderId="38" xfId="47" applyFont="1" applyFill="1" applyBorder="1" applyAlignment="1" applyProtection="1">
      <alignment horizontal="center" vertical="center" wrapText="1"/>
      <protection locked="0"/>
    </xf>
    <xf numFmtId="0" fontId="3" fillId="48" borderId="0" xfId="0" applyFont="1" applyFill="1" applyBorder="1" applyAlignment="1" applyProtection="1">
      <alignment horizont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xf>
    <xf numFmtId="0" fontId="9" fillId="43" borderId="15" xfId="0" applyFont="1" applyFill="1" applyBorder="1" applyAlignment="1" applyProtection="1">
      <alignment horizontal="center"/>
      <protection/>
    </xf>
    <xf numFmtId="0" fontId="9" fillId="43" borderId="14" xfId="0" applyFont="1" applyFill="1" applyBorder="1" applyAlignment="1" applyProtection="1">
      <alignment horizontal="center"/>
      <protection/>
    </xf>
    <xf numFmtId="0" fontId="9" fillId="43" borderId="13" xfId="0" applyFont="1" applyFill="1" applyBorder="1" applyAlignment="1" applyProtection="1">
      <alignment horizontal="center"/>
      <protection/>
    </xf>
    <xf numFmtId="0" fontId="23" fillId="43" borderId="10" xfId="0" applyFont="1" applyFill="1" applyBorder="1" applyAlignment="1" applyProtection="1">
      <alignment horizontal="center"/>
      <protection/>
    </xf>
    <xf numFmtId="0" fontId="82" fillId="40" borderId="10" xfId="0" applyFont="1" applyFill="1" applyBorder="1" applyAlignment="1" applyProtection="1">
      <alignment horizontal="center" vertical="center" wrapText="1"/>
      <protection/>
    </xf>
    <xf numFmtId="0" fontId="83" fillId="0" borderId="0" xfId="0" applyFont="1" applyAlignment="1">
      <alignment horizontal="center" wrapText="1"/>
    </xf>
    <xf numFmtId="0" fontId="83" fillId="0" borderId="11" xfId="0" applyFont="1" applyBorder="1" applyAlignment="1">
      <alignment horizontal="center" wrapText="1"/>
    </xf>
    <xf numFmtId="0" fontId="78" fillId="33" borderId="10" xfId="0" applyFont="1" applyFill="1" applyBorder="1" applyAlignment="1" applyProtection="1">
      <alignment horizontal="right" vertical="center"/>
      <protection/>
    </xf>
    <xf numFmtId="0" fontId="80" fillId="0" borderId="0" xfId="0" applyFont="1" applyAlignment="1">
      <alignment horizontal="right"/>
    </xf>
    <xf numFmtId="0" fontId="21" fillId="34" borderId="17" xfId="47" applyFont="1" applyFill="1" applyBorder="1" applyAlignment="1" applyProtection="1">
      <alignment horizontal="center" vertical="center" wrapText="1"/>
      <protection locked="0"/>
    </xf>
    <xf numFmtId="0" fontId="21" fillId="34" borderId="18" xfId="47" applyFont="1" applyFill="1" applyBorder="1" applyAlignment="1" applyProtection="1">
      <alignment horizontal="center" vertical="center" wrapText="1"/>
      <protection locked="0"/>
    </xf>
    <xf numFmtId="0" fontId="21" fillId="34" borderId="20" xfId="47" applyFont="1" applyFill="1" applyBorder="1" applyAlignment="1" applyProtection="1">
      <alignment horizontal="center" vertical="center" wrapText="1"/>
      <protection locked="0"/>
    </xf>
    <xf numFmtId="0" fontId="21" fillId="34" borderId="10" xfId="47" applyFont="1" applyFill="1" applyBorder="1" applyAlignment="1" applyProtection="1">
      <alignment horizontal="center" vertical="center" wrapText="1"/>
      <protection locked="0"/>
    </xf>
    <xf numFmtId="0" fontId="21" fillId="34" borderId="0" xfId="47" applyFont="1" applyFill="1" applyBorder="1" applyAlignment="1" applyProtection="1">
      <alignment horizontal="center" vertical="center" wrapText="1"/>
      <protection locked="0"/>
    </xf>
    <xf numFmtId="0" fontId="21" fillId="34" borderId="21" xfId="47" applyFont="1" applyFill="1" applyBorder="1" applyAlignment="1" applyProtection="1">
      <alignment horizontal="center" vertical="center" wrapText="1"/>
      <protection locked="0"/>
    </xf>
    <xf numFmtId="0" fontId="21" fillId="34" borderId="22" xfId="47" applyFont="1" applyFill="1" applyBorder="1" applyAlignment="1" applyProtection="1">
      <alignment horizontal="center" vertical="center" wrapText="1"/>
      <protection locked="0"/>
    </xf>
    <xf numFmtId="0" fontId="21" fillId="34" borderId="23" xfId="47" applyFont="1" applyFill="1" applyBorder="1" applyAlignment="1" applyProtection="1">
      <alignment horizontal="center" vertical="center" wrapText="1"/>
      <protection locked="0"/>
    </xf>
    <xf numFmtId="0" fontId="21" fillId="34" borderId="24" xfId="47" applyFont="1" applyFill="1" applyBorder="1" applyAlignment="1" applyProtection="1">
      <alignment horizontal="center"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3825"/>
          <c:w val="0.963"/>
          <c:h val="0.9675"/>
        </c:manualLayout>
      </c:layout>
      <c:barChart>
        <c:barDir val="col"/>
        <c:grouping val="clustered"/>
        <c:varyColors val="0"/>
        <c:ser>
          <c:idx val="2"/>
          <c:order val="2"/>
          <c:tx>
            <c:strRef>
              <c:f>Berechnungsweg!$L$30</c:f>
              <c:strCache>
                <c:ptCount val="1"/>
                <c:pt idx="0">
                  <c:v>Beitragsvorteil PKV / Jahr</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Berechnungsweg!$M$30:$BG$30</c:f>
              <c:numCache>
                <c:ptCount val="47"/>
                <c:pt idx="0">
                  <c:v>4020.0149999999994</c:v>
                </c:pt>
                <c:pt idx="1">
                  <c:v>4342.125374999999</c:v>
                </c:pt>
                <c:pt idx="2">
                  <c:v>4688.213394374998</c:v>
                </c:pt>
                <c:pt idx="3">
                  <c:v>5059.989628509372</c:v>
                </c:pt>
                <c:pt idx="4">
                  <c:v>5459.283436037481</c:v>
                </c:pt>
                <c:pt idx="5">
                  <c:v>22.261003888665073</c:v>
                </c:pt>
                <c:pt idx="6">
                  <c:v>189.30473610686568</c:v>
                </c:pt>
                <c:pt idx="7">
                  <c:v>-2393.6874825199793</c:v>
                </c:pt>
                <c:pt idx="8">
                  <c:v>-2325.1691288275742</c:v>
                </c:pt>
                <c:pt idx="9">
                  <c:v>-2240.9916801423497</c:v>
                </c:pt>
                <c:pt idx="10">
                  <c:v>3724.4436312091566</c:v>
                </c:pt>
                <c:pt idx="11">
                  <c:v>4138.005227261836</c:v>
                </c:pt>
                <c:pt idx="12">
                  <c:v>4587.021965059146</c:v>
                </c:pt>
                <c:pt idx="13">
                  <c:v>5074.2271107145425</c:v>
                </c:pt>
                <c:pt idx="14">
                  <c:v>5602.553026733867</c:v>
                </c:pt>
                <c:pt idx="15">
                  <c:v>6175.145184985593</c:v>
                </c:pt>
                <c:pt idx="16">
                  <c:v>6795.3771440993805</c:v>
                </c:pt>
                <c:pt idx="17">
                  <c:v>7466.866556660052</c:v>
                </c:pt>
                <c:pt idx="18">
                  <c:v>8193.492275946879</c:v>
                </c:pt>
                <c:pt idx="19">
                  <c:v>8979.412636642544</c:v>
                </c:pt>
                <c:pt idx="20">
                  <c:v>9829.084988921386</c:v>
                </c:pt>
                <c:pt idx="21">
                  <c:v>13522.10531068324</c:v>
                </c:pt>
                <c:pt idx="22">
                  <c:v>14652.696485091074</c:v>
                </c:pt>
                <c:pt idx="23">
                  <c:v>15869.35880229609</c:v>
                </c:pt>
                <c:pt idx="24">
                  <c:v>17178.31602240313</c:v>
                </c:pt>
                <c:pt idx="25">
                  <c:v>18586.227906715027</c:v>
                </c:pt>
                <c:pt idx="26">
                  <c:v>20100.220130649977</c:v>
                </c:pt>
                <c:pt idx="27">
                  <c:v>21727.91621964063</c:v>
                </c:pt>
                <c:pt idx="28">
                  <c:v>23477.471643440585</c:v>
                </c:pt>
                <c:pt idx="29">
                  <c:v>25357.610213263706</c:v>
                </c:pt>
                <c:pt idx="30">
                  <c:v>27377.6629357753</c:v>
                </c:pt>
                <c:pt idx="31">
                  <c:v>29547.60948818262</c:v>
                </c:pt>
                <c:pt idx="32">
                  <c:v>41255.52729978743</c:v>
                </c:pt>
                <c:pt idx="33">
                  <c:v>44226.889806014515</c:v>
                </c:pt>
                <c:pt idx="34">
                  <c:v>47405.878536733406</c:v>
                </c:pt>
                <c:pt idx="35">
                  <c:v>50806.71357961542</c:v>
                </c:pt>
                <c:pt idx="36">
                  <c:v>54444.575547184475</c:v>
                </c:pt>
                <c:pt idx="37">
                  <c:v>58335.66982189023</c:v>
                </c:pt>
                <c:pt idx="38">
                  <c:v>62497.2950676588</c:v>
                </c:pt>
                <c:pt idx="39">
                  <c:v>#N/A</c:v>
                </c:pt>
                <c:pt idx="40">
                  <c:v>#N/A</c:v>
                </c:pt>
                <c:pt idx="41">
                  <c:v>#N/A</c:v>
                </c:pt>
                <c:pt idx="42">
                  <c:v>#N/A</c:v>
                </c:pt>
                <c:pt idx="43">
                  <c:v>#N/A</c:v>
                </c:pt>
                <c:pt idx="44">
                  <c:v>#N/A</c:v>
                </c:pt>
                <c:pt idx="45">
                  <c:v>#N/A</c:v>
                </c:pt>
                <c:pt idx="46">
                  <c:v>#N/A</c:v>
                </c:pt>
              </c:numCache>
            </c:numRef>
          </c:val>
        </c:ser>
        <c:gapWidth val="0"/>
        <c:axId val="10588129"/>
        <c:axId val="28184298"/>
      </c:barChart>
      <c:lineChart>
        <c:grouping val="standard"/>
        <c:varyColors val="0"/>
        <c:ser>
          <c:idx val="0"/>
          <c:order val="0"/>
          <c:tx>
            <c:strRef>
              <c:f>Berechnungsweg!$L$28</c:f>
              <c:strCache>
                <c:ptCount val="1"/>
                <c:pt idx="0">
                  <c:v>Jahresbeitrag PKV</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Details!$B$11:$AV$11</c:f>
              <c:numCache>
                <c:ptCount val="4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numCache>
            </c:numRef>
          </c:cat>
          <c:val>
            <c:numRef>
              <c:f>Berechnungsweg!$M$28:$BG$28</c:f>
              <c:numCache>
                <c:ptCount val="47"/>
                <c:pt idx="0">
                  <c:v>4053.96</c:v>
                </c:pt>
                <c:pt idx="1">
                  <c:v>4256.658</c:v>
                </c:pt>
                <c:pt idx="2">
                  <c:v>4469.490900000001</c:v>
                </c:pt>
                <c:pt idx="3">
                  <c:v>4692.965445000001</c:v>
                </c:pt>
                <c:pt idx="4">
                  <c:v>4927.613717250001</c:v>
                </c:pt>
                <c:pt idx="5">
                  <c:v>11039.784464362503</c:v>
                </c:pt>
                <c:pt idx="6">
                  <c:v>11591.773687580628</c:v>
                </c:pt>
                <c:pt idx="7">
                  <c:v>14940.536003747158</c:v>
                </c:pt>
                <c:pt idx="8">
                  <c:v>15687.56280393452</c:v>
                </c:pt>
                <c:pt idx="9">
                  <c:v>16471.940944131245</c:v>
                </c:pt>
                <c:pt idx="10">
                  <c:v>11431.517334939017</c:v>
                </c:pt>
                <c:pt idx="11">
                  <c:v>12003.093201685968</c:v>
                </c:pt>
                <c:pt idx="12">
                  <c:v>12603.247861770265</c:v>
                </c:pt>
                <c:pt idx="13">
                  <c:v>13233.41025485878</c:v>
                </c:pt>
                <c:pt idx="14">
                  <c:v>13895.08076760172</c:v>
                </c:pt>
                <c:pt idx="15">
                  <c:v>14589.834805981807</c:v>
                </c:pt>
                <c:pt idx="16">
                  <c:v>15319.3265462809</c:v>
                </c:pt>
                <c:pt idx="17">
                  <c:v>16085.292873594944</c:v>
                </c:pt>
                <c:pt idx="18">
                  <c:v>16889.55751727469</c:v>
                </c:pt>
                <c:pt idx="19">
                  <c:v>17734.035393138427</c:v>
                </c:pt>
                <c:pt idx="20">
                  <c:v>18620.737162795347</c:v>
                </c:pt>
                <c:pt idx="21">
                  <c:v>16776.95528089508</c:v>
                </c:pt>
                <c:pt idx="22">
                  <c:v>17615.803044939836</c:v>
                </c:pt>
                <c:pt idx="23">
                  <c:v>18496.593197186827</c:v>
                </c:pt>
                <c:pt idx="24">
                  <c:v>19421.42285704617</c:v>
                </c:pt>
                <c:pt idx="25">
                  <c:v>20392.49399989848</c:v>
                </c:pt>
                <c:pt idx="26">
                  <c:v>21412.118699893406</c:v>
                </c:pt>
                <c:pt idx="27">
                  <c:v>22482.724634888076</c:v>
                </c:pt>
                <c:pt idx="28">
                  <c:v>23606.86086663248</c:v>
                </c:pt>
                <c:pt idx="29">
                  <c:v>24787.203909964108</c:v>
                </c:pt>
                <c:pt idx="30">
                  <c:v>26026.564105462316</c:v>
                </c:pt>
                <c:pt idx="31">
                  <c:v>27327.892310735435</c:v>
                </c:pt>
                <c:pt idx="32">
                  <c:v>19316.8821160603</c:v>
                </c:pt>
                <c:pt idx="33">
                  <c:v>20282.726221863315</c:v>
                </c:pt>
                <c:pt idx="34">
                  <c:v>21296.862532956482</c:v>
                </c:pt>
                <c:pt idx="35">
                  <c:v>22361.705659604308</c:v>
                </c:pt>
                <c:pt idx="36">
                  <c:v>23479.790942584525</c:v>
                </c:pt>
                <c:pt idx="37">
                  <c:v>24653.78048971375</c:v>
                </c:pt>
                <c:pt idx="38">
                  <c:v>25886.469514199438</c:v>
                </c:pt>
                <c:pt idx="39">
                  <c:v>#N/A</c:v>
                </c:pt>
                <c:pt idx="40">
                  <c:v>#N/A</c:v>
                </c:pt>
                <c:pt idx="41">
                  <c:v>#N/A</c:v>
                </c:pt>
                <c:pt idx="42">
                  <c:v>#N/A</c:v>
                </c:pt>
                <c:pt idx="43">
                  <c:v>#N/A</c:v>
                </c:pt>
                <c:pt idx="44">
                  <c:v>#N/A</c:v>
                </c:pt>
                <c:pt idx="45">
                  <c:v>#N/A</c:v>
                </c:pt>
                <c:pt idx="46">
                  <c:v>#N/A</c:v>
                </c:pt>
              </c:numCache>
            </c:numRef>
          </c:val>
          <c:smooth val="0"/>
        </c:ser>
        <c:ser>
          <c:idx val="1"/>
          <c:order val="1"/>
          <c:tx>
            <c:strRef>
              <c:f>Berechnungsweg!$L$29</c:f>
              <c:strCache>
                <c:ptCount val="1"/>
                <c:pt idx="0">
                  <c:v>Jahresbeitrag GKV</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Details!$B$11:$AV$11</c:f>
              <c:numCache>
                <c:ptCount val="4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numCache>
            </c:numRef>
          </c:cat>
          <c:val>
            <c:numRef>
              <c:f>Berechnungsweg!$M$29:$BG$29</c:f>
              <c:numCache>
                <c:ptCount val="47"/>
                <c:pt idx="0">
                  <c:v>8073.974999999999</c:v>
                </c:pt>
                <c:pt idx="1">
                  <c:v>8598.783374999999</c:v>
                </c:pt>
                <c:pt idx="2">
                  <c:v>9157.704294374998</c:v>
                </c:pt>
                <c:pt idx="3">
                  <c:v>9752.955073509373</c:v>
                </c:pt>
                <c:pt idx="4">
                  <c:v>10386.897153287482</c:v>
                </c:pt>
                <c:pt idx="5">
                  <c:v>11062.045468251168</c:v>
                </c:pt>
                <c:pt idx="6">
                  <c:v>11781.078423687493</c:v>
                </c:pt>
                <c:pt idx="7">
                  <c:v>12546.848521227179</c:v>
                </c:pt>
                <c:pt idx="8">
                  <c:v>13362.393675106945</c:v>
                </c:pt>
                <c:pt idx="9">
                  <c:v>14230.949263988896</c:v>
                </c:pt>
                <c:pt idx="10">
                  <c:v>15155.960966148174</c:v>
                </c:pt>
                <c:pt idx="11">
                  <c:v>16141.098428947804</c:v>
                </c:pt>
                <c:pt idx="12">
                  <c:v>17190.26982682941</c:v>
                </c:pt>
                <c:pt idx="13">
                  <c:v>18307.637365573322</c:v>
                </c:pt>
                <c:pt idx="14">
                  <c:v>19497.633794335587</c:v>
                </c:pt>
                <c:pt idx="15">
                  <c:v>20764.9799909674</c:v>
                </c:pt>
                <c:pt idx="16">
                  <c:v>22114.70369038028</c:v>
                </c:pt>
                <c:pt idx="17">
                  <c:v>23552.159430254997</c:v>
                </c:pt>
                <c:pt idx="18">
                  <c:v>25083.04979322157</c:v>
                </c:pt>
                <c:pt idx="19">
                  <c:v>26713.44802978097</c:v>
                </c:pt>
                <c:pt idx="20">
                  <c:v>28449.822151716733</c:v>
                </c:pt>
                <c:pt idx="21">
                  <c:v>30299.06059157832</c:v>
                </c:pt>
                <c:pt idx="22">
                  <c:v>32268.49953003091</c:v>
                </c:pt>
                <c:pt idx="23">
                  <c:v>34365.95199948292</c:v>
                </c:pt>
                <c:pt idx="24">
                  <c:v>36599.7388794493</c:v>
                </c:pt>
                <c:pt idx="25">
                  <c:v>38978.72190661351</c:v>
                </c:pt>
                <c:pt idx="26">
                  <c:v>41512.338830543384</c:v>
                </c:pt>
                <c:pt idx="27">
                  <c:v>44210.640854528705</c:v>
                </c:pt>
                <c:pt idx="28">
                  <c:v>47084.332510073065</c:v>
                </c:pt>
                <c:pt idx="29">
                  <c:v>50144.814123227814</c:v>
                </c:pt>
                <c:pt idx="30">
                  <c:v>53404.22704123762</c:v>
                </c:pt>
                <c:pt idx="31">
                  <c:v>56875.501798918056</c:v>
                </c:pt>
                <c:pt idx="32">
                  <c:v>60572.409415847724</c:v>
                </c:pt>
                <c:pt idx="33">
                  <c:v>64509.616027877826</c:v>
                </c:pt>
                <c:pt idx="34">
                  <c:v>68702.74106968989</c:v>
                </c:pt>
                <c:pt idx="35">
                  <c:v>73168.41923921973</c:v>
                </c:pt>
                <c:pt idx="36">
                  <c:v>77924.366489769</c:v>
                </c:pt>
                <c:pt idx="37">
                  <c:v>82989.45031160399</c:v>
                </c:pt>
                <c:pt idx="38">
                  <c:v>88383.76458185824</c:v>
                </c:pt>
                <c:pt idx="39">
                  <c:v>#N/A</c:v>
                </c:pt>
                <c:pt idx="40">
                  <c:v>#N/A</c:v>
                </c:pt>
                <c:pt idx="41">
                  <c:v>#N/A</c:v>
                </c:pt>
                <c:pt idx="42">
                  <c:v>#N/A</c:v>
                </c:pt>
                <c:pt idx="43">
                  <c:v>#N/A</c:v>
                </c:pt>
                <c:pt idx="44">
                  <c:v>#N/A</c:v>
                </c:pt>
                <c:pt idx="45">
                  <c:v>#N/A</c:v>
                </c:pt>
                <c:pt idx="46">
                  <c:v>#N/A</c:v>
                </c:pt>
              </c:numCache>
            </c:numRef>
          </c:val>
          <c:smooth val="0"/>
        </c:ser>
        <c:axId val="10588129"/>
        <c:axId val="28184298"/>
      </c:lineChart>
      <c:catAx>
        <c:axId val="1058812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184298"/>
        <c:crosses val="autoZero"/>
        <c:auto val="1"/>
        <c:lblOffset val="100"/>
        <c:tickLblSkip val="5"/>
        <c:noMultiLvlLbl val="0"/>
      </c:catAx>
      <c:valAx>
        <c:axId val="28184298"/>
        <c:scaling>
          <c:orientation val="minMax"/>
        </c:scaling>
        <c:axPos val="l"/>
        <c:title>
          <c:tx>
            <c:rich>
              <a:bodyPr vert="horz" rot="-5400000" anchor="ctr"/>
              <a:lstStyle/>
              <a:p>
                <a:pPr algn="ctr">
                  <a:defRPr/>
                </a:pPr>
                <a:r>
                  <a:rPr lang="en-US" cap="none" sz="1000" b="1" i="0" u="none" baseline="0">
                    <a:solidFill>
                      <a:srgbClr val="FFFFFF"/>
                    </a:solidFill>
                  </a:rPr>
                  <a:t>Beitrag pro Jahr</a:t>
                </a:r>
              </a:p>
            </c:rich>
          </c:tx>
          <c:layout>
            <c:manualLayout>
              <c:xMode val="factor"/>
              <c:yMode val="factor"/>
              <c:x val="-0.0215"/>
              <c:y val="0.014"/>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0588129"/>
        <c:crossesAt val="1"/>
        <c:crossBetween val="between"/>
        <c:dispUnits/>
        <c:majorUnit val="2500"/>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3825"/>
          <c:w val="0.9665"/>
          <c:h val="0.96075"/>
        </c:manualLayout>
      </c:layout>
      <c:barChart>
        <c:barDir val="col"/>
        <c:grouping val="clustered"/>
        <c:varyColors val="0"/>
        <c:ser>
          <c:idx val="2"/>
          <c:order val="2"/>
          <c:tx>
            <c:strRef>
              <c:f>Berechnungsweg!$L$36</c:f>
              <c:strCache>
                <c:ptCount val="1"/>
                <c:pt idx="0">
                  <c:v>Beitragsvorteil PKV / Jahr</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Berechnungsweg!$M$36:$BG$36</c:f>
              <c:numCache>
                <c:ptCount val="47"/>
                <c:pt idx="0">
                  <c:v>2360.4824999999996</c:v>
                </c:pt>
                <c:pt idx="1">
                  <c:v>2544.318562499999</c:v>
                </c:pt>
                <c:pt idx="2">
                  <c:v>2741.6242040624984</c:v>
                </c:pt>
                <c:pt idx="3">
                  <c:v>2953.3509590765602</c:v>
                </c:pt>
                <c:pt idx="4">
                  <c:v>3180.516012254036</c:v>
                </c:pt>
                <c:pt idx="5">
                  <c:v>-323.55267320054827</c:v>
                </c:pt>
                <c:pt idx="6">
                  <c:v>-249.56224899828248</c:v>
                </c:pt>
                <c:pt idx="7">
                  <c:v>-2935.185011612354</c:v>
                </c:pt>
                <c:pt idx="8">
                  <c:v>-2979.673396764115</c:v>
                </c:pt>
                <c:pt idx="9">
                  <c:v>-3019.738594920588</c:v>
                </c:pt>
                <c:pt idx="10">
                  <c:v>2520.1115687448564</c:v>
                </c:pt>
                <c:pt idx="11">
                  <c:v>2769.655200725315</c:v>
                </c:pt>
                <c:pt idx="12">
                  <c:v>3039.7059877851043</c:v>
                </c:pt>
                <c:pt idx="13">
                  <c:v>3331.811235954412</c:v>
                </c:pt>
                <c:pt idx="14">
                  <c:v>3647.6295432028883</c:v>
                </c:pt>
                <c:pt idx="15">
                  <c:v>3988.938569268087</c:v>
                </c:pt>
                <c:pt idx="16">
                  <c:v>4357.643337315374</c:v>
                </c:pt>
                <c:pt idx="17">
                  <c:v>4755.78510333798</c:v>
                </c:pt>
                <c:pt idx="18">
                  <c:v>5185.550831606912</c:v>
                </c:pt>
                <c:pt idx="19">
                  <c:v>5649.283317040919</c:v>
                </c:pt>
                <c:pt idx="20">
                  <c:v>6149.491998097117</c:v>
                </c:pt>
                <c:pt idx="21">
                  <c:v>8076.273876714413</c:v>
                </c:pt>
                <c:pt idx="22">
                  <c:v>8727.05884330756</c:v>
                </c:pt>
                <c:pt idx="23">
                  <c:v>9426.436190959601</c:v>
                </c:pt>
                <c:pt idx="24">
                  <c:v>10177.878992350874</c:v>
                </c:pt>
                <c:pt idx="25">
                  <c:v>10985.101798281526</c:v>
                </c:pt>
                <c:pt idx="26">
                  <c:v>11852.077120169062</c:v>
                </c:pt>
                <c:pt idx="27">
                  <c:v>12783.05302322925</c:v>
                </c:pt>
                <c:pt idx="28">
                  <c:v>13782.571904500812</c:v>
                </c:pt>
                <c:pt idx="29">
                  <c:v>14855.490534793104</c:v>
                </c:pt>
                <c:pt idx="30">
                  <c:v>16007.001448879384</c:v>
                </c:pt>
                <c:pt idx="31">
                  <c:v>17242.65577384751</c:v>
                </c:pt>
                <c:pt idx="32">
                  <c:v>23257.089996584065</c:v>
                </c:pt>
                <c:pt idx="33">
                  <c:v>24913.67746223248</c:v>
                </c:pt>
                <c:pt idx="34">
                  <c:v>26685.18694394156</c:v>
                </c:pt>
                <c:pt idx="35">
                  <c:v>28579.45056429493</c:v>
                </c:pt>
                <c:pt idx="36">
                  <c:v>30604.82764342113</c:v>
                </c:pt>
                <c:pt idx="37">
                  <c:v>32770.239872312886</c:v>
                </c:pt>
                <c:pt idx="38">
                  <c:v>35085.20881768607</c:v>
                </c:pt>
                <c:pt idx="39">
                  <c:v>#N/A</c:v>
                </c:pt>
                <c:pt idx="40">
                  <c:v>#N/A</c:v>
                </c:pt>
                <c:pt idx="41">
                  <c:v>#N/A</c:v>
                </c:pt>
                <c:pt idx="42">
                  <c:v>#N/A</c:v>
                </c:pt>
                <c:pt idx="43">
                  <c:v>#N/A</c:v>
                </c:pt>
                <c:pt idx="44">
                  <c:v>#N/A</c:v>
                </c:pt>
                <c:pt idx="45">
                  <c:v>#N/A</c:v>
                </c:pt>
                <c:pt idx="46">
                  <c:v>#N/A</c:v>
                </c:pt>
              </c:numCache>
            </c:numRef>
          </c:val>
        </c:ser>
        <c:gapWidth val="0"/>
        <c:axId val="52332091"/>
        <c:axId val="1226772"/>
      </c:barChart>
      <c:lineChart>
        <c:grouping val="standard"/>
        <c:varyColors val="0"/>
        <c:ser>
          <c:idx val="0"/>
          <c:order val="0"/>
          <c:tx>
            <c:strRef>
              <c:f>Berechnungsweg!$L$34</c:f>
              <c:strCache>
                <c:ptCount val="1"/>
                <c:pt idx="0">
                  <c:v>Jahresbeitrag PKV</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Details!$B$11:$AV$11</c:f>
              <c:numCache>
                <c:ptCount val="4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numCache>
            </c:numRef>
          </c:cat>
          <c:val>
            <c:numRef>
              <c:f>Berechnungsweg!$M$34:$BG$34</c:f>
              <c:numCache>
                <c:ptCount val="47"/>
                <c:pt idx="0">
                  <c:v>2026.98</c:v>
                </c:pt>
                <c:pt idx="1">
                  <c:v>2128.329</c:v>
                </c:pt>
                <c:pt idx="2">
                  <c:v>2234.7454500000003</c:v>
                </c:pt>
                <c:pt idx="3">
                  <c:v>2346.4827225000004</c:v>
                </c:pt>
                <c:pt idx="4">
                  <c:v>2463.8068586250006</c:v>
                </c:pt>
                <c:pt idx="5">
                  <c:v>6334.756530686722</c:v>
                </c:pt>
                <c:pt idx="6">
                  <c:v>6651.494357221057</c:v>
                </c:pt>
                <c:pt idx="7">
                  <c:v>9753.242706869609</c:v>
                </c:pt>
                <c:pt idx="8">
                  <c:v>10240.90484221309</c:v>
                </c:pt>
                <c:pt idx="9">
                  <c:v>10752.950084323747</c:v>
                </c:pt>
                <c:pt idx="10">
                  <c:v>5715.7586674695085</c:v>
                </c:pt>
                <c:pt idx="11">
                  <c:v>6001.546600842984</c:v>
                </c:pt>
                <c:pt idx="12">
                  <c:v>6301.623930885133</c:v>
                </c:pt>
                <c:pt idx="13">
                  <c:v>6616.70512742939</c:v>
                </c:pt>
                <c:pt idx="14">
                  <c:v>6947.54038380086</c:v>
                </c:pt>
                <c:pt idx="15">
                  <c:v>7294.917402990904</c:v>
                </c:pt>
                <c:pt idx="16">
                  <c:v>7659.66327314045</c:v>
                </c:pt>
                <c:pt idx="17">
                  <c:v>8042.646436797472</c:v>
                </c:pt>
                <c:pt idx="18">
                  <c:v>8444.778758637345</c:v>
                </c:pt>
                <c:pt idx="19">
                  <c:v>8867.017696569214</c:v>
                </c:pt>
                <c:pt idx="20">
                  <c:v>9310.368581397674</c:v>
                </c:pt>
                <c:pt idx="21">
                  <c:v>8388.47764044754</c:v>
                </c:pt>
                <c:pt idx="22">
                  <c:v>8807.901522469918</c:v>
                </c:pt>
                <c:pt idx="23">
                  <c:v>9248.296598593413</c:v>
                </c:pt>
                <c:pt idx="24">
                  <c:v>9710.711428523085</c:v>
                </c:pt>
                <c:pt idx="25">
                  <c:v>10196.24699994924</c:v>
                </c:pt>
                <c:pt idx="26">
                  <c:v>10706.059349946703</c:v>
                </c:pt>
                <c:pt idx="27">
                  <c:v>11241.362317444038</c:v>
                </c:pt>
                <c:pt idx="28">
                  <c:v>11803.43043331624</c:v>
                </c:pt>
                <c:pt idx="29">
                  <c:v>12393.601954982054</c:v>
                </c:pt>
                <c:pt idx="30">
                  <c:v>13013.282052731158</c:v>
                </c:pt>
                <c:pt idx="31">
                  <c:v>13663.946155367717</c:v>
                </c:pt>
                <c:pt idx="32">
                  <c:v>9658.44105803015</c:v>
                </c:pt>
                <c:pt idx="33">
                  <c:v>10141.363110931658</c:v>
                </c:pt>
                <c:pt idx="34">
                  <c:v>10648.431266478241</c:v>
                </c:pt>
                <c:pt idx="35">
                  <c:v>11180.852829802154</c:v>
                </c:pt>
                <c:pt idx="36">
                  <c:v>11739.895471292262</c:v>
                </c:pt>
                <c:pt idx="37">
                  <c:v>12326.890244856875</c:v>
                </c:pt>
                <c:pt idx="38">
                  <c:v>12943.234757099719</c:v>
                </c:pt>
                <c:pt idx="39">
                  <c:v>#N/A</c:v>
                </c:pt>
                <c:pt idx="40">
                  <c:v>#N/A</c:v>
                </c:pt>
                <c:pt idx="41">
                  <c:v>#N/A</c:v>
                </c:pt>
                <c:pt idx="42">
                  <c:v>#N/A</c:v>
                </c:pt>
                <c:pt idx="43">
                  <c:v>#N/A</c:v>
                </c:pt>
                <c:pt idx="44">
                  <c:v>#N/A</c:v>
                </c:pt>
                <c:pt idx="45">
                  <c:v>#N/A</c:v>
                </c:pt>
                <c:pt idx="46">
                  <c:v>#N/A</c:v>
                </c:pt>
              </c:numCache>
            </c:numRef>
          </c:val>
          <c:smooth val="0"/>
        </c:ser>
        <c:ser>
          <c:idx val="1"/>
          <c:order val="1"/>
          <c:tx>
            <c:strRef>
              <c:f>Berechnungsweg!$L$35</c:f>
              <c:strCache>
                <c:ptCount val="1"/>
                <c:pt idx="0">
                  <c:v>Jahresbeitrag GKV</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Details!$B$11:$AV$11</c:f>
              <c:numCache>
                <c:ptCount val="4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numCache>
            </c:numRef>
          </c:cat>
          <c:val>
            <c:numRef>
              <c:f>Berechnungsweg!$M$35:$BG$35</c:f>
              <c:numCache>
                <c:ptCount val="47"/>
                <c:pt idx="0">
                  <c:v>4387.4625</c:v>
                </c:pt>
                <c:pt idx="1">
                  <c:v>4672.647562499999</c:v>
                </c:pt>
                <c:pt idx="2">
                  <c:v>4976.369654062499</c:v>
                </c:pt>
                <c:pt idx="3">
                  <c:v>5299.833681576561</c:v>
                </c:pt>
                <c:pt idx="4">
                  <c:v>5644.322870879037</c:v>
                </c:pt>
                <c:pt idx="5">
                  <c:v>6011.203857486174</c:v>
                </c:pt>
                <c:pt idx="6">
                  <c:v>6401.932108222774</c:v>
                </c:pt>
                <c:pt idx="7">
                  <c:v>6818.057695257255</c:v>
                </c:pt>
                <c:pt idx="8">
                  <c:v>7261.231445448976</c:v>
                </c:pt>
                <c:pt idx="9">
                  <c:v>7733.211489403159</c:v>
                </c:pt>
                <c:pt idx="10">
                  <c:v>8235.870236214365</c:v>
                </c:pt>
                <c:pt idx="11">
                  <c:v>8771.201801568299</c:v>
                </c:pt>
                <c:pt idx="12">
                  <c:v>9341.329918670237</c:v>
                </c:pt>
                <c:pt idx="13">
                  <c:v>9948.516363383802</c:v>
                </c:pt>
                <c:pt idx="14">
                  <c:v>10595.169927003748</c:v>
                </c:pt>
                <c:pt idx="15">
                  <c:v>11283.85597225899</c:v>
                </c:pt>
                <c:pt idx="16">
                  <c:v>12017.306610455824</c:v>
                </c:pt>
                <c:pt idx="17">
                  <c:v>12798.431540135452</c:v>
                </c:pt>
                <c:pt idx="18">
                  <c:v>13630.329590244257</c:v>
                </c:pt>
                <c:pt idx="19">
                  <c:v>14516.301013610133</c:v>
                </c:pt>
                <c:pt idx="20">
                  <c:v>15459.86057949479</c:v>
                </c:pt>
                <c:pt idx="21">
                  <c:v>16464.751517161953</c:v>
                </c:pt>
                <c:pt idx="22">
                  <c:v>17534.96036577748</c:v>
                </c:pt>
                <c:pt idx="23">
                  <c:v>18674.732789553014</c:v>
                </c:pt>
                <c:pt idx="24">
                  <c:v>19888.59042087396</c:v>
                </c:pt>
                <c:pt idx="25">
                  <c:v>21181.348798230767</c:v>
                </c:pt>
                <c:pt idx="26">
                  <c:v>22558.136470115765</c:v>
                </c:pt>
                <c:pt idx="27">
                  <c:v>24024.415340673288</c:v>
                </c:pt>
                <c:pt idx="28">
                  <c:v>25586.00233781705</c:v>
                </c:pt>
                <c:pt idx="29">
                  <c:v>27249.092489775157</c:v>
                </c:pt>
                <c:pt idx="30">
                  <c:v>29020.283501610542</c:v>
                </c:pt>
                <c:pt idx="31">
                  <c:v>30906.601929215227</c:v>
                </c:pt>
                <c:pt idx="32">
                  <c:v>32915.531054614214</c:v>
                </c:pt>
                <c:pt idx="33">
                  <c:v>35055.04057316414</c:v>
                </c:pt>
                <c:pt idx="34">
                  <c:v>37333.6182104198</c:v>
                </c:pt>
                <c:pt idx="35">
                  <c:v>39760.303394097085</c:v>
                </c:pt>
                <c:pt idx="36">
                  <c:v>42344.72311471339</c:v>
                </c:pt>
                <c:pt idx="37">
                  <c:v>45097.13011716976</c:v>
                </c:pt>
                <c:pt idx="38">
                  <c:v>48028.44357478579</c:v>
                </c:pt>
                <c:pt idx="39">
                  <c:v>#N/A</c:v>
                </c:pt>
                <c:pt idx="40">
                  <c:v>#N/A</c:v>
                </c:pt>
                <c:pt idx="41">
                  <c:v>#N/A</c:v>
                </c:pt>
                <c:pt idx="42">
                  <c:v>#N/A</c:v>
                </c:pt>
                <c:pt idx="43">
                  <c:v>#N/A</c:v>
                </c:pt>
                <c:pt idx="44">
                  <c:v>#N/A</c:v>
                </c:pt>
                <c:pt idx="45">
                  <c:v>#N/A</c:v>
                </c:pt>
                <c:pt idx="46">
                  <c:v>#N/A</c:v>
                </c:pt>
              </c:numCache>
            </c:numRef>
          </c:val>
          <c:smooth val="0"/>
        </c:ser>
        <c:axId val="52332091"/>
        <c:axId val="1226772"/>
      </c:lineChart>
      <c:catAx>
        <c:axId val="5233209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6772"/>
        <c:crosses val="autoZero"/>
        <c:auto val="1"/>
        <c:lblOffset val="100"/>
        <c:tickLblSkip val="5"/>
        <c:noMultiLvlLbl val="0"/>
      </c:catAx>
      <c:valAx>
        <c:axId val="1226772"/>
        <c:scaling>
          <c:orientation val="minMax"/>
        </c:scaling>
        <c:axPos val="l"/>
        <c:title>
          <c:tx>
            <c:rich>
              <a:bodyPr vert="horz" rot="-5400000" anchor="ctr"/>
              <a:lstStyle/>
              <a:p>
                <a:pPr algn="ctr">
                  <a:defRPr/>
                </a:pPr>
                <a:r>
                  <a:rPr lang="en-US" cap="none" sz="1000" b="1" i="0" u="none" baseline="0">
                    <a:solidFill>
                      <a:srgbClr val="FFFFFF"/>
                    </a:solidFill>
                  </a:rPr>
                  <a:t>Beitrag pro Jahr</a:t>
                </a:r>
              </a:p>
            </c:rich>
          </c:tx>
          <c:layout>
            <c:manualLayout>
              <c:xMode val="factor"/>
              <c:yMode val="factor"/>
              <c:x val="-0.02025"/>
              <c:y val="0.0047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332091"/>
        <c:crossesAt val="1"/>
        <c:crossBetween val="between"/>
        <c:dispUnits/>
        <c:majorUnit val="2500"/>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Eingabeseite!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4</xdr:row>
      <xdr:rowOff>0</xdr:rowOff>
    </xdr:from>
    <xdr:to>
      <xdr:col>37</xdr:col>
      <xdr:colOff>247650</xdr:colOff>
      <xdr:row>19</xdr:row>
      <xdr:rowOff>1609725</xdr:rowOff>
    </xdr:to>
    <xdr:pic>
      <xdr:nvPicPr>
        <xdr:cNvPr id="1" name="Picture 2"/>
        <xdr:cNvPicPr preferRelativeResize="1">
          <a:picLocks noChangeAspect="1"/>
        </xdr:cNvPicPr>
      </xdr:nvPicPr>
      <xdr:blipFill>
        <a:blip r:embed="rId1"/>
        <a:stretch>
          <a:fillRect/>
        </a:stretch>
      </xdr:blipFill>
      <xdr:spPr>
        <a:xfrm>
          <a:off x="6400800" y="733425"/>
          <a:ext cx="6181725" cy="6419850"/>
        </a:xfrm>
        <a:prstGeom prst="rect">
          <a:avLst/>
        </a:prstGeom>
        <a:noFill/>
        <a:ln w="9525" cmpd="sng">
          <a:solidFill>
            <a:srgbClr val="000000"/>
          </a:solidFill>
          <a:headEnd type="none"/>
          <a:tailEnd type="none"/>
        </a:ln>
      </xdr:spPr>
    </xdr:pic>
    <xdr:clientData/>
  </xdr:twoCellAnchor>
  <xdr:twoCellAnchor editAs="oneCell">
    <xdr:from>
      <xdr:col>20</xdr:col>
      <xdr:colOff>57150</xdr:colOff>
      <xdr:row>10</xdr:row>
      <xdr:rowOff>2105025</xdr:rowOff>
    </xdr:from>
    <xdr:to>
      <xdr:col>37</xdr:col>
      <xdr:colOff>28575</xdr:colOff>
      <xdr:row>24</xdr:row>
      <xdr:rowOff>180975</xdr:rowOff>
    </xdr:to>
    <xdr:pic>
      <xdr:nvPicPr>
        <xdr:cNvPr id="2" name="Picture 4"/>
        <xdr:cNvPicPr preferRelativeResize="1">
          <a:picLocks noChangeAspect="1"/>
        </xdr:cNvPicPr>
      </xdr:nvPicPr>
      <xdr:blipFill>
        <a:blip r:embed="rId2"/>
        <a:stretch>
          <a:fillRect/>
        </a:stretch>
      </xdr:blipFill>
      <xdr:spPr>
        <a:xfrm>
          <a:off x="6724650" y="3981450"/>
          <a:ext cx="5638800" cy="4267200"/>
        </a:xfrm>
        <a:prstGeom prst="rect">
          <a:avLst/>
        </a:prstGeom>
        <a:noFill/>
        <a:ln w="9525" cmpd="sng">
          <a:solidFill>
            <a:srgbClr val="404040"/>
          </a:solidFill>
          <a:headEnd type="none"/>
          <a:tailEnd type="none"/>
        </a:ln>
      </xdr:spPr>
    </xdr:pic>
    <xdr:clientData/>
  </xdr:twoCellAnchor>
  <xdr:twoCellAnchor editAs="oneCell">
    <xdr:from>
      <xdr:col>19</xdr:col>
      <xdr:colOff>28575</xdr:colOff>
      <xdr:row>0</xdr:row>
      <xdr:rowOff>152400</xdr:rowOff>
    </xdr:from>
    <xdr:to>
      <xdr:col>24</xdr:col>
      <xdr:colOff>285750</xdr:colOff>
      <xdr:row>2</xdr:row>
      <xdr:rowOff>38100</xdr:rowOff>
    </xdr:to>
    <xdr:pic>
      <xdr:nvPicPr>
        <xdr:cNvPr id="3" name="Picture 3"/>
        <xdr:cNvPicPr preferRelativeResize="1">
          <a:picLocks noChangeAspect="1"/>
        </xdr:cNvPicPr>
      </xdr:nvPicPr>
      <xdr:blipFill>
        <a:blip r:embed="rId3"/>
        <a:stretch>
          <a:fillRect/>
        </a:stretch>
      </xdr:blipFill>
      <xdr:spPr>
        <a:xfrm>
          <a:off x="6362700" y="152400"/>
          <a:ext cx="1924050" cy="361950"/>
        </a:xfrm>
        <a:prstGeom prst="rect">
          <a:avLst/>
        </a:prstGeom>
        <a:noFill/>
        <a:ln w="9525" cmpd="sng">
          <a:noFill/>
        </a:ln>
      </xdr:spPr>
    </xdr:pic>
    <xdr:clientData/>
  </xdr:twoCellAnchor>
  <xdr:twoCellAnchor editAs="oneCell">
    <xdr:from>
      <xdr:col>32</xdr:col>
      <xdr:colOff>57150</xdr:colOff>
      <xdr:row>0</xdr:row>
      <xdr:rowOff>152400</xdr:rowOff>
    </xdr:from>
    <xdr:to>
      <xdr:col>37</xdr:col>
      <xdr:colOff>314325</xdr:colOff>
      <xdr:row>2</xdr:row>
      <xdr:rowOff>38100</xdr:rowOff>
    </xdr:to>
    <xdr:pic>
      <xdr:nvPicPr>
        <xdr:cNvPr id="4" name="Picture 3"/>
        <xdr:cNvPicPr preferRelativeResize="1">
          <a:picLocks noChangeAspect="1"/>
        </xdr:cNvPicPr>
      </xdr:nvPicPr>
      <xdr:blipFill>
        <a:blip r:embed="rId3"/>
        <a:stretch>
          <a:fillRect/>
        </a:stretch>
      </xdr:blipFill>
      <xdr:spPr>
        <a:xfrm>
          <a:off x="10725150" y="152400"/>
          <a:ext cx="1924050" cy="361950"/>
        </a:xfrm>
        <a:prstGeom prst="rect">
          <a:avLst/>
        </a:prstGeom>
        <a:noFill/>
        <a:ln w="9525" cmpd="sng">
          <a:noFill/>
        </a:ln>
      </xdr:spPr>
    </xdr:pic>
    <xdr:clientData/>
  </xdr:twoCellAnchor>
  <xdr:twoCellAnchor>
    <xdr:from>
      <xdr:col>0</xdr:col>
      <xdr:colOff>0</xdr:colOff>
      <xdr:row>10</xdr:row>
      <xdr:rowOff>1076325</xdr:rowOff>
    </xdr:from>
    <xdr:to>
      <xdr:col>38</xdr:col>
      <xdr:colOff>0</xdr:colOff>
      <xdr:row>10</xdr:row>
      <xdr:rowOff>1619250</xdr:rowOff>
    </xdr:to>
    <xdr:sp>
      <xdr:nvSpPr>
        <xdr:cNvPr id="5" name="Textfeld 5">
          <a:hlinkClick r:id="rId4"/>
        </xdr:cNvPr>
        <xdr:cNvSpPr txBox="1">
          <a:spLocks noChangeArrowheads="1"/>
        </xdr:cNvSpPr>
      </xdr:nvSpPr>
      <xdr:spPr>
        <a:xfrm>
          <a:off x="0" y="2952750"/>
          <a:ext cx="12668250" cy="542925"/>
        </a:xfrm>
        <a:prstGeom prst="rect">
          <a:avLst/>
        </a:prstGeom>
        <a:noFill/>
        <a:ln w="9525" cmpd="sng">
          <a:noFill/>
        </a:ln>
      </xdr:spPr>
      <xdr:txBody>
        <a:bodyPr vertOverflow="clip" wrap="square" anchor="ctr"/>
        <a:p>
          <a:pPr algn="ctr">
            <a:defRPr/>
          </a:pPr>
          <a:r>
            <a:rPr lang="en-US" cap="none" sz="2000" b="0" i="0" u="none" baseline="0">
              <a:solidFill>
                <a:srgbClr val="FF0000"/>
              </a:solidFill>
              <a:latin typeface="Calibri"/>
              <a:ea typeface="Calibri"/>
              <a:cs typeface="Calibri"/>
            </a:rPr>
            <a:t>                                                                                                                     </a:t>
          </a:r>
          <a:r>
            <a:rPr lang="en-US" cap="none" sz="2000" b="1" i="0" u="none" baseline="0">
              <a:solidFill>
                <a:srgbClr val="FF0000"/>
              </a:solidFill>
              <a:latin typeface="Calibri"/>
              <a:ea typeface="Calibri"/>
              <a:cs typeface="Calibri"/>
            </a:rPr>
            <a:t>Hier</a:t>
          </a:r>
          <a:r>
            <a:rPr lang="en-US" cap="none" sz="2000" b="1" i="0" u="none" baseline="0">
              <a:solidFill>
                <a:srgbClr val="FF0000"/>
              </a:solidFill>
              <a:latin typeface="Calibri"/>
              <a:ea typeface="Calibri"/>
              <a:cs typeface="Calibri"/>
            </a:rPr>
            <a:t> gehts z</a:t>
          </a:r>
          <a:r>
            <a:rPr lang="en-US" cap="none" sz="2000" b="1" i="0" u="none" baseline="0">
              <a:solidFill>
                <a:srgbClr val="FF0000"/>
              </a:solidFill>
              <a:latin typeface="Calibri"/>
              <a:ea typeface="Calibri"/>
              <a:cs typeface="Calibri"/>
            </a:rPr>
            <a:t>um Rechner...</a:t>
          </a:r>
        </a:p>
      </xdr:txBody>
    </xdr:sp>
    <xdr:clientData/>
  </xdr:twoCellAnchor>
  <xdr:twoCellAnchor>
    <xdr:from>
      <xdr:col>19</xdr:col>
      <xdr:colOff>66675</xdr:colOff>
      <xdr:row>0</xdr:row>
      <xdr:rowOff>85725</xdr:rowOff>
    </xdr:from>
    <xdr:to>
      <xdr:col>24</xdr:col>
      <xdr:colOff>219075</xdr:colOff>
      <xdr:row>2</xdr:row>
      <xdr:rowOff>76200</xdr:rowOff>
    </xdr:to>
    <xdr:sp>
      <xdr:nvSpPr>
        <xdr:cNvPr id="6" name="Ellipse 6"/>
        <xdr:cNvSpPr>
          <a:spLocks/>
        </xdr:cNvSpPr>
      </xdr:nvSpPr>
      <xdr:spPr>
        <a:xfrm>
          <a:off x="6400800" y="85725"/>
          <a:ext cx="1819275" cy="466725"/>
        </a:xfrm>
        <a:prstGeom prst="ellipse">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304800</xdr:colOff>
      <xdr:row>0</xdr:row>
      <xdr:rowOff>114300</xdr:rowOff>
    </xdr:from>
    <xdr:to>
      <xdr:col>37</xdr:col>
      <xdr:colOff>123825</xdr:colOff>
      <xdr:row>2</xdr:row>
      <xdr:rowOff>104775</xdr:rowOff>
    </xdr:to>
    <xdr:sp>
      <xdr:nvSpPr>
        <xdr:cNvPr id="7" name="Ellipse 7"/>
        <xdr:cNvSpPr>
          <a:spLocks/>
        </xdr:cNvSpPr>
      </xdr:nvSpPr>
      <xdr:spPr>
        <a:xfrm>
          <a:off x="10639425" y="114300"/>
          <a:ext cx="1819275" cy="466725"/>
        </a:xfrm>
        <a:prstGeom prst="ellipse">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0</xdr:rowOff>
    </xdr:from>
    <xdr:to>
      <xdr:col>28</xdr:col>
      <xdr:colOff>295275</xdr:colOff>
      <xdr:row>34</xdr:row>
      <xdr:rowOff>171450</xdr:rowOff>
    </xdr:to>
    <xdr:graphicFrame>
      <xdr:nvGraphicFramePr>
        <xdr:cNvPr id="1" name="Chart 2"/>
        <xdr:cNvGraphicFramePr/>
      </xdr:nvGraphicFramePr>
      <xdr:xfrm>
        <a:off x="247650" y="2276475"/>
        <a:ext cx="8715375" cy="3924300"/>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12</xdr:row>
      <xdr:rowOff>133350</xdr:rowOff>
    </xdr:from>
    <xdr:to>
      <xdr:col>28</xdr:col>
      <xdr:colOff>152400</xdr:colOff>
      <xdr:row>15</xdr:row>
      <xdr:rowOff>38100</xdr:rowOff>
    </xdr:to>
    <xdr:sp>
      <xdr:nvSpPr>
        <xdr:cNvPr id="2" name="Textfeld 3"/>
        <xdr:cNvSpPr txBox="1">
          <a:spLocks noChangeArrowheads="1"/>
        </xdr:cNvSpPr>
      </xdr:nvSpPr>
      <xdr:spPr>
        <a:xfrm>
          <a:off x="1371600" y="2276475"/>
          <a:ext cx="74485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Die Beitragskurven enden zum eingetragenen Endalter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123825</xdr:rowOff>
    </xdr:from>
    <xdr:to>
      <xdr:col>28</xdr:col>
      <xdr:colOff>276225</xdr:colOff>
      <xdr:row>34</xdr:row>
      <xdr:rowOff>133350</xdr:rowOff>
    </xdr:to>
    <xdr:graphicFrame>
      <xdr:nvGraphicFramePr>
        <xdr:cNvPr id="1" name="Chart 1"/>
        <xdr:cNvGraphicFramePr/>
      </xdr:nvGraphicFramePr>
      <xdr:xfrm>
        <a:off x="219075" y="2295525"/>
        <a:ext cx="8601075" cy="3895725"/>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12</xdr:row>
      <xdr:rowOff>133350</xdr:rowOff>
    </xdr:from>
    <xdr:to>
      <xdr:col>28</xdr:col>
      <xdr:colOff>133350</xdr:colOff>
      <xdr:row>15</xdr:row>
      <xdr:rowOff>38100</xdr:rowOff>
    </xdr:to>
    <xdr:sp>
      <xdr:nvSpPr>
        <xdr:cNvPr id="2" name="Textfeld 3"/>
        <xdr:cNvSpPr txBox="1">
          <a:spLocks noChangeArrowheads="1"/>
        </xdr:cNvSpPr>
      </xdr:nvSpPr>
      <xdr:spPr>
        <a:xfrm>
          <a:off x="1343025" y="2305050"/>
          <a:ext cx="7334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Die Beitragskurven enden zum eingetragenen Endalter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34"/>
  <sheetViews>
    <sheetView showGridLines="0" zoomScalePageLayoutView="0" workbookViewId="0" topLeftCell="A1">
      <selection activeCell="A1" sqref="A1:IV16384"/>
    </sheetView>
  </sheetViews>
  <sheetFormatPr defaultColWidth="11.421875" defaultRowHeight="15"/>
  <cols>
    <col min="1" max="60" width="5.00390625" style="2" customWidth="1"/>
    <col min="61" max="16384" width="11.421875" style="2" customWidth="1"/>
  </cols>
  <sheetData>
    <row r="1" spans="1:38" ht="15">
      <c r="A1" s="116" t="s">
        <v>102</v>
      </c>
      <c r="B1" s="117"/>
      <c r="C1" s="117"/>
      <c r="D1" s="117"/>
      <c r="E1" s="117"/>
      <c r="F1" s="117"/>
      <c r="G1" s="117"/>
      <c r="H1" s="117"/>
      <c r="I1" s="117"/>
      <c r="J1" s="117"/>
      <c r="K1" s="117"/>
      <c r="L1" s="117"/>
      <c r="M1" s="117"/>
      <c r="N1" s="117"/>
      <c r="O1" s="117"/>
      <c r="P1" s="117"/>
      <c r="Q1" s="117"/>
      <c r="R1" s="117"/>
      <c r="S1" s="118"/>
      <c r="T1" s="132" t="s">
        <v>101</v>
      </c>
      <c r="U1" s="133"/>
      <c r="V1" s="133"/>
      <c r="W1" s="133"/>
      <c r="X1" s="133"/>
      <c r="Y1" s="133"/>
      <c r="Z1" s="133"/>
      <c r="AA1" s="133"/>
      <c r="AB1" s="133"/>
      <c r="AC1" s="134"/>
      <c r="AD1" s="134"/>
      <c r="AE1" s="134"/>
      <c r="AF1" s="134"/>
      <c r="AG1" s="134"/>
      <c r="AH1" s="134"/>
      <c r="AI1" s="134"/>
      <c r="AJ1" s="134"/>
      <c r="AK1" s="134"/>
      <c r="AL1" s="135"/>
    </row>
    <row r="2" spans="1:38" ht="22.5" customHeight="1">
      <c r="A2" s="119"/>
      <c r="B2" s="120"/>
      <c r="C2" s="120"/>
      <c r="D2" s="120"/>
      <c r="E2" s="120"/>
      <c r="F2" s="120"/>
      <c r="G2" s="120"/>
      <c r="H2" s="120"/>
      <c r="I2" s="120"/>
      <c r="J2" s="120"/>
      <c r="K2" s="120"/>
      <c r="L2" s="120"/>
      <c r="M2" s="120"/>
      <c r="N2" s="120"/>
      <c r="O2" s="120"/>
      <c r="P2" s="120"/>
      <c r="Q2" s="120"/>
      <c r="R2" s="120"/>
      <c r="S2" s="121"/>
      <c r="T2" s="136"/>
      <c r="U2" s="137"/>
      <c r="V2" s="137"/>
      <c r="W2" s="137"/>
      <c r="X2" s="137"/>
      <c r="Y2" s="137"/>
      <c r="Z2" s="137"/>
      <c r="AA2" s="137"/>
      <c r="AB2" s="137"/>
      <c r="AC2" s="137"/>
      <c r="AD2" s="137"/>
      <c r="AE2" s="137"/>
      <c r="AF2" s="137"/>
      <c r="AG2" s="137"/>
      <c r="AH2" s="137"/>
      <c r="AI2" s="137"/>
      <c r="AJ2" s="137"/>
      <c r="AK2" s="137"/>
      <c r="AL2" s="138"/>
    </row>
    <row r="3" spans="1:38" ht="13.5" customHeight="1">
      <c r="A3" s="119"/>
      <c r="B3" s="120"/>
      <c r="C3" s="120"/>
      <c r="D3" s="120"/>
      <c r="E3" s="120"/>
      <c r="F3" s="120"/>
      <c r="G3" s="120"/>
      <c r="H3" s="120"/>
      <c r="I3" s="120"/>
      <c r="J3" s="120"/>
      <c r="K3" s="120"/>
      <c r="L3" s="120"/>
      <c r="M3" s="120"/>
      <c r="N3" s="120"/>
      <c r="O3" s="120"/>
      <c r="P3" s="120"/>
      <c r="Q3" s="120"/>
      <c r="R3" s="120"/>
      <c r="S3" s="121"/>
      <c r="T3" s="136"/>
      <c r="U3" s="139"/>
      <c r="V3" s="139"/>
      <c r="W3" s="139"/>
      <c r="X3" s="139"/>
      <c r="Y3" s="139"/>
      <c r="Z3" s="139"/>
      <c r="AA3" s="139"/>
      <c r="AB3" s="139"/>
      <c r="AC3" s="139"/>
      <c r="AD3" s="139"/>
      <c r="AE3" s="139"/>
      <c r="AF3" s="139"/>
      <c r="AG3" s="139"/>
      <c r="AH3" s="139"/>
      <c r="AI3" s="139"/>
      <c r="AJ3" s="139"/>
      <c r="AK3" s="139"/>
      <c r="AL3" s="138"/>
    </row>
    <row r="4" spans="1:38" ht="6.75" customHeight="1">
      <c r="A4" s="98"/>
      <c r="B4" s="97"/>
      <c r="C4" s="97"/>
      <c r="D4" s="97"/>
      <c r="E4" s="97"/>
      <c r="F4" s="97"/>
      <c r="G4" s="97"/>
      <c r="H4" s="97"/>
      <c r="I4" s="97"/>
      <c r="J4" s="97"/>
      <c r="K4" s="97"/>
      <c r="L4" s="97"/>
      <c r="M4" s="97"/>
      <c r="N4" s="97"/>
      <c r="O4" s="97"/>
      <c r="P4" s="97"/>
      <c r="Q4" s="97"/>
      <c r="R4" s="97"/>
      <c r="S4" s="94"/>
      <c r="T4" s="6"/>
      <c r="U4" s="7"/>
      <c r="V4" s="7"/>
      <c r="W4" s="7"/>
      <c r="X4" s="7"/>
      <c r="Y4" s="7"/>
      <c r="Z4" s="7"/>
      <c r="AA4" s="7"/>
      <c r="AB4" s="7"/>
      <c r="AC4" s="97"/>
      <c r="AD4" s="97"/>
      <c r="AE4" s="97"/>
      <c r="AF4" s="97"/>
      <c r="AG4" s="97"/>
      <c r="AH4" s="97"/>
      <c r="AI4" s="97"/>
      <c r="AJ4" s="97"/>
      <c r="AK4" s="97"/>
      <c r="AL4" s="94"/>
    </row>
    <row r="5" spans="1:38" ht="15">
      <c r="A5" s="109" t="s">
        <v>100</v>
      </c>
      <c r="B5" s="110"/>
      <c r="C5" s="110"/>
      <c r="D5" s="110"/>
      <c r="E5" s="110"/>
      <c r="F5" s="110"/>
      <c r="G5" s="110"/>
      <c r="H5" s="110"/>
      <c r="I5" s="110"/>
      <c r="J5" s="110"/>
      <c r="K5" s="110"/>
      <c r="L5" s="110"/>
      <c r="M5" s="110"/>
      <c r="N5" s="110"/>
      <c r="O5" s="111"/>
      <c r="P5" s="111"/>
      <c r="Q5" s="111"/>
      <c r="R5" s="111"/>
      <c r="S5" s="112"/>
      <c r="T5" s="98"/>
      <c r="U5" s="97"/>
      <c r="V5" s="97"/>
      <c r="W5" s="97"/>
      <c r="X5" s="97"/>
      <c r="Y5" s="97"/>
      <c r="Z5" s="97"/>
      <c r="AA5" s="97"/>
      <c r="AB5" s="97"/>
      <c r="AC5" s="97"/>
      <c r="AD5" s="97"/>
      <c r="AE5" s="97"/>
      <c r="AF5" s="97"/>
      <c r="AG5" s="97"/>
      <c r="AH5" s="97"/>
      <c r="AI5" s="97"/>
      <c r="AJ5" s="97"/>
      <c r="AK5" s="97"/>
      <c r="AL5" s="94"/>
    </row>
    <row r="6" spans="1:38" ht="15">
      <c r="A6" s="109"/>
      <c r="B6" s="110"/>
      <c r="C6" s="110"/>
      <c r="D6" s="110"/>
      <c r="E6" s="110"/>
      <c r="F6" s="110"/>
      <c r="G6" s="110"/>
      <c r="H6" s="110"/>
      <c r="I6" s="110"/>
      <c r="J6" s="110"/>
      <c r="K6" s="110"/>
      <c r="L6" s="110"/>
      <c r="M6" s="110"/>
      <c r="N6" s="110"/>
      <c r="O6" s="111"/>
      <c r="P6" s="111"/>
      <c r="Q6" s="111"/>
      <c r="R6" s="111"/>
      <c r="S6" s="112"/>
      <c r="T6" s="98"/>
      <c r="U6" s="97"/>
      <c r="V6" s="97"/>
      <c r="W6" s="97"/>
      <c r="X6" s="97"/>
      <c r="Y6" s="97"/>
      <c r="Z6" s="97"/>
      <c r="AA6" s="97"/>
      <c r="AB6" s="97"/>
      <c r="AC6" s="97"/>
      <c r="AD6" s="97"/>
      <c r="AE6" s="97"/>
      <c r="AF6" s="97"/>
      <c r="AG6" s="97"/>
      <c r="AH6" s="97"/>
      <c r="AI6" s="97"/>
      <c r="AJ6" s="97"/>
      <c r="AK6" s="97"/>
      <c r="AL6" s="94"/>
    </row>
    <row r="7" spans="1:38" ht="15">
      <c r="A7" s="113" t="s">
        <v>105</v>
      </c>
      <c r="B7" s="114"/>
      <c r="C7" s="114"/>
      <c r="D7" s="114"/>
      <c r="E7" s="114"/>
      <c r="F7" s="114"/>
      <c r="G7" s="114"/>
      <c r="H7" s="114"/>
      <c r="I7" s="114"/>
      <c r="J7" s="114"/>
      <c r="K7" s="114"/>
      <c r="L7" s="114"/>
      <c r="M7" s="114"/>
      <c r="N7" s="114"/>
      <c r="O7" s="141"/>
      <c r="P7" s="141"/>
      <c r="Q7" s="141"/>
      <c r="R7" s="141"/>
      <c r="S7" s="142"/>
      <c r="T7" s="98"/>
      <c r="U7" s="97"/>
      <c r="V7" s="97"/>
      <c r="W7" s="97"/>
      <c r="X7" s="97"/>
      <c r="Y7" s="97"/>
      <c r="Z7" s="97"/>
      <c r="AA7" s="97"/>
      <c r="AB7" s="97"/>
      <c r="AC7" s="97"/>
      <c r="AD7" s="97"/>
      <c r="AE7" s="97"/>
      <c r="AF7" s="97"/>
      <c r="AG7" s="97"/>
      <c r="AH7" s="97"/>
      <c r="AI7" s="97"/>
      <c r="AJ7" s="97"/>
      <c r="AK7" s="97"/>
      <c r="AL7" s="94"/>
    </row>
    <row r="8" spans="1:38" ht="15">
      <c r="A8" s="113"/>
      <c r="B8" s="114"/>
      <c r="C8" s="114"/>
      <c r="D8" s="114"/>
      <c r="E8" s="114"/>
      <c r="F8" s="114"/>
      <c r="G8" s="114"/>
      <c r="H8" s="114"/>
      <c r="I8" s="114"/>
      <c r="J8" s="114"/>
      <c r="K8" s="114"/>
      <c r="L8" s="114"/>
      <c r="M8" s="114"/>
      <c r="N8" s="114"/>
      <c r="O8" s="141"/>
      <c r="P8" s="141"/>
      <c r="Q8" s="141"/>
      <c r="R8" s="141"/>
      <c r="S8" s="142"/>
      <c r="T8" s="98"/>
      <c r="U8" s="97"/>
      <c r="V8" s="97"/>
      <c r="W8" s="97"/>
      <c r="X8" s="97"/>
      <c r="Y8" s="97"/>
      <c r="Z8" s="97"/>
      <c r="AA8" s="97"/>
      <c r="AB8" s="97"/>
      <c r="AC8" s="97"/>
      <c r="AD8" s="97"/>
      <c r="AE8" s="97"/>
      <c r="AF8" s="97"/>
      <c r="AG8" s="97"/>
      <c r="AH8" s="97"/>
      <c r="AI8" s="97"/>
      <c r="AJ8" s="97"/>
      <c r="AK8" s="97"/>
      <c r="AL8" s="94"/>
    </row>
    <row r="9" spans="1:38" ht="15">
      <c r="A9" s="113"/>
      <c r="B9" s="114"/>
      <c r="C9" s="114"/>
      <c r="D9" s="114"/>
      <c r="E9" s="114"/>
      <c r="F9" s="114"/>
      <c r="G9" s="114"/>
      <c r="H9" s="114"/>
      <c r="I9" s="114"/>
      <c r="J9" s="114"/>
      <c r="K9" s="114"/>
      <c r="L9" s="114"/>
      <c r="M9" s="114"/>
      <c r="N9" s="114"/>
      <c r="O9" s="141"/>
      <c r="P9" s="141"/>
      <c r="Q9" s="141"/>
      <c r="R9" s="141"/>
      <c r="S9" s="142"/>
      <c r="T9" s="98"/>
      <c r="U9" s="97"/>
      <c r="V9" s="97"/>
      <c r="W9" s="97"/>
      <c r="X9" s="97"/>
      <c r="Y9" s="97"/>
      <c r="Z9" s="97"/>
      <c r="AA9" s="97"/>
      <c r="AB9" s="97"/>
      <c r="AC9" s="97"/>
      <c r="AD9" s="97"/>
      <c r="AE9" s="97"/>
      <c r="AF9" s="97"/>
      <c r="AG9" s="97"/>
      <c r="AH9" s="97"/>
      <c r="AI9" s="97"/>
      <c r="AJ9" s="97"/>
      <c r="AK9" s="97"/>
      <c r="AL9" s="94"/>
    </row>
    <row r="10" spans="1:38" ht="15">
      <c r="A10" s="113"/>
      <c r="B10" s="114"/>
      <c r="C10" s="114"/>
      <c r="D10" s="114"/>
      <c r="E10" s="114"/>
      <c r="F10" s="114"/>
      <c r="G10" s="114"/>
      <c r="H10" s="114"/>
      <c r="I10" s="114"/>
      <c r="J10" s="114"/>
      <c r="K10" s="114"/>
      <c r="L10" s="114"/>
      <c r="M10" s="114"/>
      <c r="N10" s="114"/>
      <c r="O10" s="141"/>
      <c r="P10" s="141"/>
      <c r="Q10" s="141"/>
      <c r="R10" s="141"/>
      <c r="S10" s="142"/>
      <c r="T10" s="98"/>
      <c r="U10" s="97"/>
      <c r="V10" s="97"/>
      <c r="W10" s="97"/>
      <c r="X10" s="97"/>
      <c r="Y10" s="97"/>
      <c r="Z10" s="97"/>
      <c r="AA10" s="97"/>
      <c r="AB10" s="97"/>
      <c r="AC10" s="97"/>
      <c r="AD10" s="97"/>
      <c r="AE10" s="97"/>
      <c r="AF10" s="97"/>
      <c r="AG10" s="97"/>
      <c r="AH10" s="97"/>
      <c r="AI10" s="97"/>
      <c r="AJ10" s="97"/>
      <c r="AK10" s="97"/>
      <c r="AL10" s="94"/>
    </row>
    <row r="11" spans="1:38" ht="168" customHeight="1">
      <c r="A11" s="113"/>
      <c r="B11" s="114"/>
      <c r="C11" s="114"/>
      <c r="D11" s="114"/>
      <c r="E11" s="114"/>
      <c r="F11" s="114"/>
      <c r="G11" s="114"/>
      <c r="H11" s="114"/>
      <c r="I11" s="114"/>
      <c r="J11" s="114"/>
      <c r="K11" s="114"/>
      <c r="L11" s="114"/>
      <c r="M11" s="114"/>
      <c r="N11" s="114"/>
      <c r="O11" s="141"/>
      <c r="P11" s="141"/>
      <c r="Q11" s="141"/>
      <c r="R11" s="141"/>
      <c r="S11" s="142"/>
      <c r="T11" s="98"/>
      <c r="U11" s="97"/>
      <c r="V11" s="97"/>
      <c r="W11" s="97"/>
      <c r="X11" s="97"/>
      <c r="Y11" s="97"/>
      <c r="Z11" s="97"/>
      <c r="AA11" s="97"/>
      <c r="AB11" s="97"/>
      <c r="AC11" s="97"/>
      <c r="AD11" s="97"/>
      <c r="AE11" s="97"/>
      <c r="AF11" s="97"/>
      <c r="AG11" s="97"/>
      <c r="AH11" s="97"/>
      <c r="AI11" s="97"/>
      <c r="AJ11" s="97"/>
      <c r="AK11" s="97"/>
      <c r="AL11" s="94"/>
    </row>
    <row r="12" spans="1:38" ht="15">
      <c r="A12" s="109" t="s">
        <v>99</v>
      </c>
      <c r="B12" s="110"/>
      <c r="C12" s="110"/>
      <c r="D12" s="110"/>
      <c r="E12" s="110"/>
      <c r="F12" s="110"/>
      <c r="G12" s="110"/>
      <c r="H12" s="110"/>
      <c r="I12" s="110"/>
      <c r="J12" s="110"/>
      <c r="K12" s="110"/>
      <c r="L12" s="110"/>
      <c r="M12" s="110"/>
      <c r="N12" s="110"/>
      <c r="O12" s="111"/>
      <c r="P12" s="111"/>
      <c r="Q12" s="111"/>
      <c r="R12" s="111"/>
      <c r="S12" s="112"/>
      <c r="T12" s="98"/>
      <c r="U12" s="97"/>
      <c r="V12" s="97"/>
      <c r="W12" s="97"/>
      <c r="X12" s="97"/>
      <c r="Y12" s="97"/>
      <c r="Z12" s="97"/>
      <c r="AA12" s="97"/>
      <c r="AB12" s="97"/>
      <c r="AC12" s="97"/>
      <c r="AD12" s="97"/>
      <c r="AE12" s="97"/>
      <c r="AF12" s="97"/>
      <c r="AG12" s="97"/>
      <c r="AH12" s="97"/>
      <c r="AI12" s="97"/>
      <c r="AJ12" s="97"/>
      <c r="AK12" s="97"/>
      <c r="AL12" s="94"/>
    </row>
    <row r="13" spans="1:38" ht="15">
      <c r="A13" s="109"/>
      <c r="B13" s="110"/>
      <c r="C13" s="110"/>
      <c r="D13" s="110"/>
      <c r="E13" s="110"/>
      <c r="F13" s="110"/>
      <c r="G13" s="110"/>
      <c r="H13" s="110"/>
      <c r="I13" s="110"/>
      <c r="J13" s="110"/>
      <c r="K13" s="110"/>
      <c r="L13" s="110"/>
      <c r="M13" s="110"/>
      <c r="N13" s="110"/>
      <c r="O13" s="111"/>
      <c r="P13" s="111"/>
      <c r="Q13" s="111"/>
      <c r="R13" s="111"/>
      <c r="S13" s="112"/>
      <c r="T13" s="98"/>
      <c r="U13" s="97"/>
      <c r="V13" s="97"/>
      <c r="W13" s="97"/>
      <c r="X13" s="97"/>
      <c r="Y13" s="97"/>
      <c r="Z13" s="97"/>
      <c r="AA13" s="97"/>
      <c r="AB13" s="97"/>
      <c r="AC13" s="97"/>
      <c r="AD13" s="97"/>
      <c r="AE13" s="97"/>
      <c r="AF13" s="97"/>
      <c r="AG13" s="97"/>
      <c r="AH13" s="97"/>
      <c r="AI13" s="97"/>
      <c r="AJ13" s="97"/>
      <c r="AK13" s="97"/>
      <c r="AL13" s="94"/>
    </row>
    <row r="14" spans="1:38" ht="15">
      <c r="A14" s="113" t="s">
        <v>104</v>
      </c>
      <c r="B14" s="114"/>
      <c r="C14" s="114"/>
      <c r="D14" s="114"/>
      <c r="E14" s="114"/>
      <c r="F14" s="114"/>
      <c r="G14" s="114"/>
      <c r="H14" s="114"/>
      <c r="I14" s="114"/>
      <c r="J14" s="114"/>
      <c r="K14" s="114"/>
      <c r="L14" s="114"/>
      <c r="M14" s="114"/>
      <c r="N14" s="114"/>
      <c r="O14" s="114"/>
      <c r="P14" s="114"/>
      <c r="Q14" s="114"/>
      <c r="R14" s="114"/>
      <c r="S14" s="115"/>
      <c r="T14" s="98"/>
      <c r="U14" s="97"/>
      <c r="V14" s="97"/>
      <c r="W14" s="97"/>
      <c r="X14" s="97"/>
      <c r="Y14" s="97"/>
      <c r="Z14" s="97"/>
      <c r="AA14" s="97"/>
      <c r="AB14" s="97"/>
      <c r="AC14" s="97"/>
      <c r="AD14" s="97"/>
      <c r="AE14" s="97"/>
      <c r="AF14" s="97"/>
      <c r="AG14" s="97"/>
      <c r="AH14" s="97"/>
      <c r="AI14" s="97"/>
      <c r="AJ14" s="97"/>
      <c r="AK14" s="97"/>
      <c r="AL14" s="94"/>
    </row>
    <row r="15" spans="1:38" ht="15">
      <c r="A15" s="113"/>
      <c r="B15" s="114"/>
      <c r="C15" s="114"/>
      <c r="D15" s="114"/>
      <c r="E15" s="114"/>
      <c r="F15" s="114"/>
      <c r="G15" s="114"/>
      <c r="H15" s="114"/>
      <c r="I15" s="114"/>
      <c r="J15" s="114"/>
      <c r="K15" s="114"/>
      <c r="L15" s="114"/>
      <c r="M15" s="114"/>
      <c r="N15" s="114"/>
      <c r="O15" s="114"/>
      <c r="P15" s="114"/>
      <c r="Q15" s="114"/>
      <c r="R15" s="114"/>
      <c r="S15" s="115"/>
      <c r="T15" s="98"/>
      <c r="U15" s="97"/>
      <c r="V15" s="97"/>
      <c r="W15" s="97"/>
      <c r="X15" s="97"/>
      <c r="Y15" s="97"/>
      <c r="Z15" s="97"/>
      <c r="AA15" s="97"/>
      <c r="AB15" s="97"/>
      <c r="AC15" s="97"/>
      <c r="AD15" s="97"/>
      <c r="AE15" s="97"/>
      <c r="AF15" s="97"/>
      <c r="AG15" s="97"/>
      <c r="AH15" s="97"/>
      <c r="AI15" s="97"/>
      <c r="AJ15" s="97"/>
      <c r="AK15" s="97"/>
      <c r="AL15" s="94"/>
    </row>
    <row r="16" spans="1:38" ht="15">
      <c r="A16" s="113"/>
      <c r="B16" s="114"/>
      <c r="C16" s="114"/>
      <c r="D16" s="114"/>
      <c r="E16" s="114"/>
      <c r="F16" s="114"/>
      <c r="G16" s="114"/>
      <c r="H16" s="114"/>
      <c r="I16" s="114"/>
      <c r="J16" s="114"/>
      <c r="K16" s="114"/>
      <c r="L16" s="114"/>
      <c r="M16" s="114"/>
      <c r="N16" s="114"/>
      <c r="O16" s="114"/>
      <c r="P16" s="114"/>
      <c r="Q16" s="114"/>
      <c r="R16" s="114"/>
      <c r="S16" s="115"/>
      <c r="T16" s="98"/>
      <c r="U16" s="97"/>
      <c r="V16" s="97"/>
      <c r="W16" s="97"/>
      <c r="X16" s="97"/>
      <c r="Y16" s="97"/>
      <c r="Z16" s="97"/>
      <c r="AA16" s="97"/>
      <c r="AB16" s="97"/>
      <c r="AC16" s="97"/>
      <c r="AD16" s="97"/>
      <c r="AE16" s="97"/>
      <c r="AF16" s="97"/>
      <c r="AG16" s="97"/>
      <c r="AH16" s="97"/>
      <c r="AI16" s="97"/>
      <c r="AJ16" s="97"/>
      <c r="AK16" s="97"/>
      <c r="AL16" s="94"/>
    </row>
    <row r="17" spans="1:38" ht="15.75" customHeight="1">
      <c r="A17" s="113"/>
      <c r="B17" s="114"/>
      <c r="C17" s="114"/>
      <c r="D17" s="114"/>
      <c r="E17" s="114"/>
      <c r="F17" s="114"/>
      <c r="G17" s="114"/>
      <c r="H17" s="114"/>
      <c r="I17" s="114"/>
      <c r="J17" s="114"/>
      <c r="K17" s="114"/>
      <c r="L17" s="114"/>
      <c r="M17" s="114"/>
      <c r="N17" s="114"/>
      <c r="O17" s="114"/>
      <c r="P17" s="114"/>
      <c r="Q17" s="114"/>
      <c r="R17" s="114"/>
      <c r="S17" s="115"/>
      <c r="T17" s="98"/>
      <c r="U17" s="97"/>
      <c r="V17" s="97"/>
      <c r="W17" s="97"/>
      <c r="X17" s="97"/>
      <c r="Y17" s="97"/>
      <c r="Z17" s="97"/>
      <c r="AA17" s="97"/>
      <c r="AB17" s="97"/>
      <c r="AC17" s="97"/>
      <c r="AD17" s="97"/>
      <c r="AE17" s="97"/>
      <c r="AF17" s="97"/>
      <c r="AG17" s="97"/>
      <c r="AH17" s="97"/>
      <c r="AI17" s="97"/>
      <c r="AJ17" s="97"/>
      <c r="AK17" s="97"/>
      <c r="AL17" s="94"/>
    </row>
    <row r="18" spans="1:38" ht="15">
      <c r="A18" s="109" t="s">
        <v>98</v>
      </c>
      <c r="B18" s="110"/>
      <c r="C18" s="110"/>
      <c r="D18" s="110"/>
      <c r="E18" s="110"/>
      <c r="F18" s="110"/>
      <c r="G18" s="110"/>
      <c r="H18" s="110"/>
      <c r="I18" s="110"/>
      <c r="J18" s="110"/>
      <c r="K18" s="110"/>
      <c r="L18" s="110"/>
      <c r="M18" s="110"/>
      <c r="N18" s="110"/>
      <c r="O18" s="111"/>
      <c r="P18" s="111"/>
      <c r="Q18" s="111"/>
      <c r="R18" s="111"/>
      <c r="S18" s="112"/>
      <c r="T18" s="98"/>
      <c r="U18" s="97"/>
      <c r="V18" s="97"/>
      <c r="W18" s="97"/>
      <c r="X18" s="97"/>
      <c r="Y18" s="97"/>
      <c r="Z18" s="97"/>
      <c r="AA18" s="97"/>
      <c r="AB18" s="97"/>
      <c r="AC18" s="97"/>
      <c r="AD18" s="97"/>
      <c r="AE18" s="97"/>
      <c r="AF18" s="97"/>
      <c r="AG18" s="97"/>
      <c r="AH18" s="97"/>
      <c r="AI18" s="97"/>
      <c r="AJ18" s="97"/>
      <c r="AK18" s="97"/>
      <c r="AL18" s="94"/>
    </row>
    <row r="19" spans="1:38" ht="15">
      <c r="A19" s="109"/>
      <c r="B19" s="110"/>
      <c r="C19" s="110"/>
      <c r="D19" s="110"/>
      <c r="E19" s="110"/>
      <c r="F19" s="110"/>
      <c r="G19" s="110"/>
      <c r="H19" s="110"/>
      <c r="I19" s="110"/>
      <c r="J19" s="110"/>
      <c r="K19" s="110"/>
      <c r="L19" s="110"/>
      <c r="M19" s="110"/>
      <c r="N19" s="110"/>
      <c r="O19" s="111"/>
      <c r="P19" s="111"/>
      <c r="Q19" s="111"/>
      <c r="R19" s="111"/>
      <c r="S19" s="112"/>
      <c r="T19" s="98"/>
      <c r="U19" s="97"/>
      <c r="V19" s="97"/>
      <c r="W19" s="97"/>
      <c r="X19" s="97"/>
      <c r="Y19" s="97"/>
      <c r="Z19" s="97"/>
      <c r="AA19" s="97"/>
      <c r="AB19" s="97"/>
      <c r="AC19" s="97"/>
      <c r="AD19" s="97"/>
      <c r="AE19" s="97"/>
      <c r="AF19" s="97"/>
      <c r="AG19" s="97"/>
      <c r="AH19" s="97"/>
      <c r="AI19" s="97"/>
      <c r="AJ19" s="97"/>
      <c r="AK19" s="97"/>
      <c r="AL19" s="94"/>
    </row>
    <row r="20" spans="1:38" ht="138.75" customHeight="1">
      <c r="A20" s="113" t="s">
        <v>107</v>
      </c>
      <c r="B20" s="114"/>
      <c r="C20" s="114"/>
      <c r="D20" s="114"/>
      <c r="E20" s="114"/>
      <c r="F20" s="114"/>
      <c r="G20" s="114"/>
      <c r="H20" s="114"/>
      <c r="I20" s="114"/>
      <c r="J20" s="114"/>
      <c r="K20" s="114"/>
      <c r="L20" s="114"/>
      <c r="M20" s="114"/>
      <c r="N20" s="114"/>
      <c r="O20" s="114"/>
      <c r="P20" s="114"/>
      <c r="Q20" s="114"/>
      <c r="R20" s="114"/>
      <c r="S20" s="115"/>
      <c r="T20" s="98"/>
      <c r="U20" s="97"/>
      <c r="V20" s="97"/>
      <c r="W20" s="97"/>
      <c r="X20" s="97"/>
      <c r="Y20" s="97"/>
      <c r="Z20" s="97"/>
      <c r="AA20" s="97"/>
      <c r="AB20" s="97"/>
      <c r="AC20" s="97"/>
      <c r="AD20" s="97"/>
      <c r="AE20" s="97"/>
      <c r="AF20" s="97"/>
      <c r="AG20" s="97"/>
      <c r="AH20" s="97"/>
      <c r="AI20" s="97"/>
      <c r="AJ20" s="97"/>
      <c r="AK20" s="97"/>
      <c r="AL20" s="94"/>
    </row>
    <row r="21" spans="1:38" ht="15">
      <c r="A21" s="109" t="s">
        <v>97</v>
      </c>
      <c r="B21" s="110"/>
      <c r="C21" s="110"/>
      <c r="D21" s="110"/>
      <c r="E21" s="110"/>
      <c r="F21" s="110"/>
      <c r="G21" s="110"/>
      <c r="H21" s="110"/>
      <c r="I21" s="110"/>
      <c r="J21" s="110"/>
      <c r="K21" s="110"/>
      <c r="L21" s="110"/>
      <c r="M21" s="110"/>
      <c r="N21" s="110"/>
      <c r="O21" s="111"/>
      <c r="P21" s="111"/>
      <c r="Q21" s="111"/>
      <c r="R21" s="111"/>
      <c r="S21" s="112"/>
      <c r="T21" s="98"/>
      <c r="U21" s="97"/>
      <c r="V21" s="97"/>
      <c r="W21" s="97"/>
      <c r="X21" s="97"/>
      <c r="Y21" s="97"/>
      <c r="Z21" s="97"/>
      <c r="AA21" s="97"/>
      <c r="AB21" s="97"/>
      <c r="AC21" s="97"/>
      <c r="AD21" s="97"/>
      <c r="AE21" s="97"/>
      <c r="AF21" s="97"/>
      <c r="AG21" s="97"/>
      <c r="AH21" s="97"/>
      <c r="AI21" s="97"/>
      <c r="AJ21" s="97"/>
      <c r="AK21" s="97"/>
      <c r="AL21" s="94"/>
    </row>
    <row r="22" spans="1:38" ht="15">
      <c r="A22" s="109"/>
      <c r="B22" s="110"/>
      <c r="C22" s="110"/>
      <c r="D22" s="110"/>
      <c r="E22" s="110"/>
      <c r="F22" s="110"/>
      <c r="G22" s="110"/>
      <c r="H22" s="110"/>
      <c r="I22" s="110"/>
      <c r="J22" s="110"/>
      <c r="K22" s="110"/>
      <c r="L22" s="110"/>
      <c r="M22" s="110"/>
      <c r="N22" s="110"/>
      <c r="O22" s="111"/>
      <c r="P22" s="111"/>
      <c r="Q22" s="111"/>
      <c r="R22" s="111"/>
      <c r="S22" s="112"/>
      <c r="T22" s="98"/>
      <c r="U22" s="97"/>
      <c r="V22" s="97"/>
      <c r="W22" s="97"/>
      <c r="X22" s="97"/>
      <c r="Y22" s="97"/>
      <c r="Z22" s="97"/>
      <c r="AA22" s="97"/>
      <c r="AB22" s="97"/>
      <c r="AC22" s="97"/>
      <c r="AD22" s="97"/>
      <c r="AE22" s="97"/>
      <c r="AF22" s="97"/>
      <c r="AG22" s="97"/>
      <c r="AH22" s="97"/>
      <c r="AI22" s="97"/>
      <c r="AJ22" s="97"/>
      <c r="AK22" s="97"/>
      <c r="AL22" s="94"/>
    </row>
    <row r="23" spans="1:38" ht="15">
      <c r="A23" s="143" t="s">
        <v>125</v>
      </c>
      <c r="B23" s="144"/>
      <c r="C23" s="144"/>
      <c r="D23" s="144"/>
      <c r="E23" s="144"/>
      <c r="F23" s="144"/>
      <c r="G23" s="144"/>
      <c r="H23" s="144"/>
      <c r="I23" s="144"/>
      <c r="J23" s="144"/>
      <c r="K23" s="144"/>
      <c r="L23" s="144"/>
      <c r="M23" s="144"/>
      <c r="N23" s="144"/>
      <c r="O23" s="145"/>
      <c r="P23" s="145"/>
      <c r="Q23" s="145"/>
      <c r="R23" s="145"/>
      <c r="S23" s="146"/>
      <c r="T23" s="98"/>
      <c r="U23" s="97"/>
      <c r="V23" s="97"/>
      <c r="W23" s="97"/>
      <c r="X23" s="97"/>
      <c r="Y23" s="97"/>
      <c r="Z23" s="97"/>
      <c r="AA23" s="97"/>
      <c r="AB23" s="97"/>
      <c r="AC23" s="97"/>
      <c r="AD23" s="97"/>
      <c r="AE23" s="97"/>
      <c r="AF23" s="97"/>
      <c r="AG23" s="97"/>
      <c r="AH23" s="97"/>
      <c r="AI23" s="97"/>
      <c r="AJ23" s="97"/>
      <c r="AK23" s="97"/>
      <c r="AL23" s="94"/>
    </row>
    <row r="24" spans="1:38" ht="15">
      <c r="A24" s="147"/>
      <c r="B24" s="145"/>
      <c r="C24" s="145"/>
      <c r="D24" s="145"/>
      <c r="E24" s="145"/>
      <c r="F24" s="145"/>
      <c r="G24" s="145"/>
      <c r="H24" s="145"/>
      <c r="I24" s="145"/>
      <c r="J24" s="145"/>
      <c r="K24" s="145"/>
      <c r="L24" s="145"/>
      <c r="M24" s="145"/>
      <c r="N24" s="145"/>
      <c r="O24" s="145"/>
      <c r="P24" s="145"/>
      <c r="Q24" s="145"/>
      <c r="R24" s="145"/>
      <c r="S24" s="146"/>
      <c r="T24" s="98"/>
      <c r="U24" s="97"/>
      <c r="V24" s="97"/>
      <c r="W24" s="97"/>
      <c r="X24" s="97"/>
      <c r="Y24" s="97"/>
      <c r="Z24" s="97"/>
      <c r="AA24" s="97"/>
      <c r="AB24" s="97"/>
      <c r="AC24" s="97"/>
      <c r="AD24" s="97"/>
      <c r="AE24" s="97"/>
      <c r="AF24" s="97"/>
      <c r="AG24" s="97"/>
      <c r="AH24" s="97"/>
      <c r="AI24" s="97"/>
      <c r="AJ24" s="97"/>
      <c r="AK24" s="97"/>
      <c r="AL24" s="94"/>
    </row>
    <row r="25" spans="1:38" ht="15">
      <c r="A25" s="147"/>
      <c r="B25" s="145"/>
      <c r="C25" s="145"/>
      <c r="D25" s="145"/>
      <c r="E25" s="145"/>
      <c r="F25" s="145"/>
      <c r="G25" s="145"/>
      <c r="H25" s="145"/>
      <c r="I25" s="145"/>
      <c r="J25" s="145"/>
      <c r="K25" s="145"/>
      <c r="L25" s="145"/>
      <c r="M25" s="145"/>
      <c r="N25" s="145"/>
      <c r="O25" s="145"/>
      <c r="P25" s="145"/>
      <c r="Q25" s="145"/>
      <c r="R25" s="145"/>
      <c r="S25" s="146"/>
      <c r="T25" s="98"/>
      <c r="U25" s="97"/>
      <c r="V25" s="97"/>
      <c r="W25" s="97"/>
      <c r="X25" s="97"/>
      <c r="Y25" s="97"/>
      <c r="Z25" s="97"/>
      <c r="AA25" s="97"/>
      <c r="AB25" s="97"/>
      <c r="AC25" s="97"/>
      <c r="AD25" s="97"/>
      <c r="AE25" s="97"/>
      <c r="AF25" s="97"/>
      <c r="AG25" s="97"/>
      <c r="AH25" s="97"/>
      <c r="AI25" s="97"/>
      <c r="AJ25" s="97"/>
      <c r="AK25" s="97"/>
      <c r="AL25" s="94"/>
    </row>
    <row r="26" spans="1:38" ht="6.75" customHeight="1">
      <c r="A26" s="148"/>
      <c r="B26" s="149"/>
      <c r="C26" s="149"/>
      <c r="D26" s="149"/>
      <c r="E26" s="149"/>
      <c r="F26" s="149"/>
      <c r="G26" s="149"/>
      <c r="H26" s="149"/>
      <c r="I26" s="149"/>
      <c r="J26" s="149"/>
      <c r="K26" s="149"/>
      <c r="L26" s="149"/>
      <c r="M26" s="149"/>
      <c r="N26" s="149"/>
      <c r="O26" s="149"/>
      <c r="P26" s="149"/>
      <c r="Q26" s="149"/>
      <c r="R26" s="149"/>
      <c r="S26" s="150"/>
      <c r="T26" s="93"/>
      <c r="U26" s="92"/>
      <c r="V26" s="92"/>
      <c r="W26" s="92"/>
      <c r="X26" s="92"/>
      <c r="Y26" s="92"/>
      <c r="Z26" s="92"/>
      <c r="AA26" s="92"/>
      <c r="AB26" s="92"/>
      <c r="AC26" s="92"/>
      <c r="AD26" s="92"/>
      <c r="AE26" s="92"/>
      <c r="AF26" s="92"/>
      <c r="AG26" s="92"/>
      <c r="AH26" s="92"/>
      <c r="AI26" s="92"/>
      <c r="AJ26" s="92"/>
      <c r="AK26" s="92"/>
      <c r="AL26" s="91"/>
    </row>
    <row r="27" spans="1:14" ht="15" hidden="1">
      <c r="A27" s="122"/>
      <c r="B27" s="122"/>
      <c r="C27" s="122"/>
      <c r="D27" s="122"/>
      <c r="E27" s="122"/>
      <c r="F27" s="122"/>
      <c r="G27" s="122"/>
      <c r="H27" s="122"/>
      <c r="I27" s="122"/>
      <c r="J27" s="122"/>
      <c r="K27" s="122"/>
      <c r="L27" s="122"/>
      <c r="M27" s="122"/>
      <c r="N27" s="122"/>
    </row>
    <row r="28" spans="1:14" ht="15" hidden="1">
      <c r="A28" s="122"/>
      <c r="B28" s="122"/>
      <c r="C28" s="122"/>
      <c r="D28" s="122"/>
      <c r="E28" s="122"/>
      <c r="F28" s="122"/>
      <c r="G28" s="122"/>
      <c r="H28" s="122"/>
      <c r="I28" s="122"/>
      <c r="J28" s="122"/>
      <c r="K28" s="122"/>
      <c r="L28" s="122"/>
      <c r="M28" s="122"/>
      <c r="N28" s="122"/>
    </row>
    <row r="29" spans="1:14" ht="15">
      <c r="A29" s="140"/>
      <c r="B29" s="140"/>
      <c r="C29" s="140"/>
      <c r="D29" s="140"/>
      <c r="E29" s="140"/>
      <c r="F29" s="140"/>
      <c r="G29" s="140"/>
      <c r="H29" s="140"/>
      <c r="I29" s="140"/>
      <c r="J29" s="140"/>
      <c r="K29" s="140"/>
      <c r="L29" s="140"/>
      <c r="M29" s="140"/>
      <c r="N29" s="140"/>
    </row>
    <row r="30" spans="1:38" ht="15" customHeight="1">
      <c r="A30" s="123" t="s">
        <v>91</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5"/>
    </row>
    <row r="31" spans="1:38" ht="15" customHeight="1">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8"/>
    </row>
    <row r="32" spans="1:38" ht="15" customHeight="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8"/>
    </row>
    <row r="33" spans="1:38" ht="15" customHeight="1">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8"/>
    </row>
    <row r="34" spans="1:38" ht="15.75" customHeight="1" thickBot="1">
      <c r="A34" s="129"/>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1"/>
    </row>
  </sheetData>
  <sheetProtection password="CBAF" sheet="1" objects="1" scenarios="1" selectLockedCells="1"/>
  <mergeCells count="14">
    <mergeCell ref="A27:N27"/>
    <mergeCell ref="A30:AL34"/>
    <mergeCell ref="T1:AL3"/>
    <mergeCell ref="A28:N28"/>
    <mergeCell ref="A29:N29"/>
    <mergeCell ref="A7:S11"/>
    <mergeCell ref="A21:S22"/>
    <mergeCell ref="A23:S26"/>
    <mergeCell ref="A12:S13"/>
    <mergeCell ref="A14:S17"/>
    <mergeCell ref="A18:S19"/>
    <mergeCell ref="A20:S20"/>
    <mergeCell ref="A1:S3"/>
    <mergeCell ref="A5:S6"/>
  </mergeCells>
  <hyperlinks>
    <hyperlink ref="O30:R34" location="Eingabeseite!A1" display="Neue Berechnung"/>
    <hyperlink ref="A30:AL34" location="Eingabeseite!A1" display="Neue Berechnung"/>
  </hyperlink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P129"/>
  <sheetViews>
    <sheetView showGridLines="0" zoomScalePageLayoutView="0" workbookViewId="0" topLeftCell="A19">
      <selection activeCell="J49" sqref="J49:U49"/>
    </sheetView>
  </sheetViews>
  <sheetFormatPr defaultColWidth="11.421875" defaultRowHeight="15"/>
  <cols>
    <col min="1" max="1" width="2.8515625" style="2" customWidth="1"/>
    <col min="2" max="21" width="4.7109375" style="2" customWidth="1"/>
    <col min="22" max="22" width="0.85546875" style="2" customWidth="1"/>
    <col min="23" max="23" width="2.8515625" style="2" customWidth="1"/>
    <col min="24" max="24" width="0.42578125" style="2" customWidth="1"/>
    <col min="25" max="25" width="4.28125" style="2" customWidth="1"/>
    <col min="26" max="42" width="4.7109375" style="2" customWidth="1"/>
    <col min="43" max="46" width="4.7109375" style="12" customWidth="1"/>
    <col min="47" max="49" width="11.421875" style="12" customWidth="1"/>
    <col min="50" max="16384" width="11.421875" style="2" customWidth="1"/>
  </cols>
  <sheetData>
    <row r="1" spans="1:42" ht="15">
      <c r="A1" s="63"/>
      <c r="B1" s="63"/>
      <c r="C1" s="63"/>
      <c r="D1" s="63"/>
      <c r="E1" s="63"/>
      <c r="F1" s="63"/>
      <c r="G1" s="63"/>
      <c r="H1" s="63"/>
      <c r="I1" s="63"/>
      <c r="J1" s="63"/>
      <c r="K1" s="63"/>
      <c r="L1" s="63"/>
      <c r="M1" s="63"/>
      <c r="N1" s="63"/>
      <c r="O1" s="63"/>
      <c r="P1" s="63"/>
      <c r="Q1" s="63"/>
      <c r="R1" s="63"/>
      <c r="S1" s="63"/>
      <c r="T1" s="63"/>
      <c r="U1" s="63"/>
      <c r="V1" s="63"/>
      <c r="W1" s="63"/>
      <c r="X1" s="87"/>
      <c r="Y1" s="12"/>
      <c r="Z1" s="12"/>
      <c r="AA1" s="12"/>
      <c r="AB1" s="12"/>
      <c r="AC1" s="12"/>
      <c r="AD1" s="12"/>
      <c r="AE1" s="12"/>
      <c r="AF1" s="12"/>
      <c r="AG1" s="12"/>
      <c r="AH1" s="12"/>
      <c r="AI1" s="12"/>
      <c r="AJ1" s="12"/>
      <c r="AK1" s="12"/>
      <c r="AL1" s="12"/>
      <c r="AM1" s="12"/>
      <c r="AN1" s="12"/>
      <c r="AO1" s="12"/>
      <c r="AP1" s="12"/>
    </row>
    <row r="2" spans="1:42" ht="7.5" customHeight="1">
      <c r="A2" s="63"/>
      <c r="B2" s="151" t="s">
        <v>51</v>
      </c>
      <c r="C2" s="152"/>
      <c r="D2" s="152"/>
      <c r="E2" s="152"/>
      <c r="F2" s="152"/>
      <c r="G2" s="152"/>
      <c r="H2" s="152"/>
      <c r="I2" s="152"/>
      <c r="J2" s="152"/>
      <c r="K2" s="152"/>
      <c r="L2" s="152"/>
      <c r="M2" s="152"/>
      <c r="N2" s="152"/>
      <c r="O2" s="152"/>
      <c r="P2" s="152"/>
      <c r="Q2" s="152"/>
      <c r="R2" s="152"/>
      <c r="S2" s="152"/>
      <c r="T2" s="152"/>
      <c r="U2" s="152"/>
      <c r="V2" s="153"/>
      <c r="W2" s="64"/>
      <c r="X2" s="88"/>
      <c r="Y2" s="13"/>
      <c r="Z2" s="13"/>
      <c r="AA2" s="13"/>
      <c r="AB2" s="13"/>
      <c r="AC2" s="13"/>
      <c r="AD2" s="13"/>
      <c r="AE2" s="13"/>
      <c r="AF2" s="13"/>
      <c r="AG2" s="13"/>
      <c r="AH2" s="13"/>
      <c r="AI2" s="13"/>
      <c r="AJ2" s="13"/>
      <c r="AK2" s="13"/>
      <c r="AL2" s="13"/>
      <c r="AM2" s="13"/>
      <c r="AN2" s="13"/>
      <c r="AO2" s="13"/>
      <c r="AP2" s="13"/>
    </row>
    <row r="3" spans="1:42" ht="15">
      <c r="A3" s="63"/>
      <c r="B3" s="154"/>
      <c r="C3" s="155"/>
      <c r="D3" s="155"/>
      <c r="E3" s="155"/>
      <c r="F3" s="155"/>
      <c r="G3" s="155"/>
      <c r="H3" s="155"/>
      <c r="I3" s="155"/>
      <c r="J3" s="155"/>
      <c r="K3" s="155"/>
      <c r="L3" s="155"/>
      <c r="M3" s="155"/>
      <c r="N3" s="155"/>
      <c r="O3" s="155"/>
      <c r="P3" s="155"/>
      <c r="Q3" s="155"/>
      <c r="R3" s="155"/>
      <c r="S3" s="155"/>
      <c r="T3" s="155"/>
      <c r="U3" s="155"/>
      <c r="V3" s="156"/>
      <c r="W3" s="64"/>
      <c r="X3" s="88"/>
      <c r="Y3" s="13"/>
      <c r="Z3" s="13"/>
      <c r="AA3" s="13"/>
      <c r="AB3" s="13"/>
      <c r="AC3" s="13"/>
      <c r="AD3" s="13"/>
      <c r="AE3" s="13"/>
      <c r="AF3" s="13"/>
      <c r="AG3" s="13"/>
      <c r="AH3" s="13"/>
      <c r="AI3" s="13"/>
      <c r="AJ3" s="13"/>
      <c r="AK3" s="13"/>
      <c r="AL3" s="13"/>
      <c r="AM3" s="13"/>
      <c r="AN3" s="13"/>
      <c r="AO3" s="13"/>
      <c r="AP3" s="13"/>
    </row>
    <row r="4" spans="1:42" ht="7.5" customHeight="1">
      <c r="A4" s="63"/>
      <c r="B4" s="154"/>
      <c r="C4" s="155"/>
      <c r="D4" s="155"/>
      <c r="E4" s="155"/>
      <c r="F4" s="155"/>
      <c r="G4" s="155"/>
      <c r="H4" s="155"/>
      <c r="I4" s="155"/>
      <c r="J4" s="155"/>
      <c r="K4" s="155"/>
      <c r="L4" s="155"/>
      <c r="M4" s="155"/>
      <c r="N4" s="155"/>
      <c r="O4" s="155"/>
      <c r="P4" s="155"/>
      <c r="Q4" s="155"/>
      <c r="R4" s="155"/>
      <c r="S4" s="155"/>
      <c r="T4" s="155"/>
      <c r="U4" s="155"/>
      <c r="V4" s="156"/>
      <c r="W4" s="64"/>
      <c r="X4" s="88"/>
      <c r="Y4" s="13"/>
      <c r="Z4" s="13"/>
      <c r="AA4" s="13"/>
      <c r="AB4" s="13"/>
      <c r="AC4" s="13"/>
      <c r="AD4" s="13"/>
      <c r="AE4" s="13"/>
      <c r="AF4" s="13"/>
      <c r="AG4" s="13"/>
      <c r="AH4" s="13"/>
      <c r="AI4" s="13"/>
      <c r="AJ4" s="13"/>
      <c r="AK4" s="13"/>
      <c r="AL4" s="13"/>
      <c r="AM4" s="13"/>
      <c r="AN4" s="13"/>
      <c r="AO4" s="13"/>
      <c r="AP4" s="13"/>
    </row>
    <row r="5" spans="1:42" ht="7.5" customHeight="1">
      <c r="A5" s="63"/>
      <c r="B5" s="6"/>
      <c r="C5" s="7"/>
      <c r="D5" s="7"/>
      <c r="E5" s="7"/>
      <c r="F5" s="7"/>
      <c r="G5" s="7"/>
      <c r="H5" s="7"/>
      <c r="I5" s="7"/>
      <c r="J5" s="7"/>
      <c r="K5" s="7"/>
      <c r="L5" s="7"/>
      <c r="M5" s="7"/>
      <c r="N5" s="7"/>
      <c r="O5" s="7"/>
      <c r="P5" s="7"/>
      <c r="Q5" s="7"/>
      <c r="R5" s="7"/>
      <c r="S5" s="7"/>
      <c r="T5" s="7"/>
      <c r="U5" s="7"/>
      <c r="V5" s="9"/>
      <c r="W5" s="64"/>
      <c r="X5" s="88"/>
      <c r="Y5" s="13"/>
      <c r="Z5" s="193" t="s">
        <v>89</v>
      </c>
      <c r="AA5" s="194"/>
      <c r="AB5" s="194"/>
      <c r="AC5" s="195"/>
      <c r="AD5" s="13"/>
      <c r="AE5" s="193" t="s">
        <v>90</v>
      </c>
      <c r="AF5" s="194"/>
      <c r="AG5" s="194"/>
      <c r="AH5" s="195"/>
      <c r="AI5" s="13"/>
      <c r="AJ5" s="193" t="s">
        <v>103</v>
      </c>
      <c r="AK5" s="194"/>
      <c r="AL5" s="194"/>
      <c r="AM5" s="195"/>
      <c r="AN5" s="13"/>
      <c r="AO5" s="13"/>
      <c r="AP5" s="13"/>
    </row>
    <row r="6" spans="1:42" ht="4.5" customHeight="1">
      <c r="A6" s="63"/>
      <c r="B6" s="167" t="s">
        <v>52</v>
      </c>
      <c r="C6" s="168"/>
      <c r="D6" s="168"/>
      <c r="E6" s="168"/>
      <c r="F6" s="168"/>
      <c r="G6" s="168"/>
      <c r="H6" s="168"/>
      <c r="I6" s="168"/>
      <c r="J6" s="168"/>
      <c r="K6" s="168"/>
      <c r="L6" s="168"/>
      <c r="M6" s="168"/>
      <c r="N6" s="168"/>
      <c r="O6" s="168"/>
      <c r="P6" s="168"/>
      <c r="Q6" s="168"/>
      <c r="R6" s="168"/>
      <c r="S6" s="168"/>
      <c r="T6" s="168"/>
      <c r="U6" s="168"/>
      <c r="V6" s="170"/>
      <c r="W6" s="64"/>
      <c r="X6" s="88"/>
      <c r="Y6" s="13"/>
      <c r="Z6" s="196"/>
      <c r="AA6" s="197"/>
      <c r="AB6" s="197"/>
      <c r="AC6" s="198"/>
      <c r="AD6" s="13"/>
      <c r="AE6" s="196"/>
      <c r="AF6" s="197"/>
      <c r="AG6" s="197"/>
      <c r="AH6" s="198"/>
      <c r="AI6" s="13"/>
      <c r="AJ6" s="196"/>
      <c r="AK6" s="197"/>
      <c r="AL6" s="197"/>
      <c r="AM6" s="198"/>
      <c r="AN6" s="13"/>
      <c r="AO6" s="13"/>
      <c r="AP6" s="13"/>
    </row>
    <row r="7" spans="1:42" ht="15">
      <c r="A7" s="63"/>
      <c r="B7" s="167"/>
      <c r="C7" s="168"/>
      <c r="D7" s="168"/>
      <c r="E7" s="168"/>
      <c r="F7" s="168"/>
      <c r="G7" s="168"/>
      <c r="H7" s="168"/>
      <c r="I7" s="168"/>
      <c r="J7" s="168"/>
      <c r="K7" s="168"/>
      <c r="L7" s="168"/>
      <c r="M7" s="168"/>
      <c r="N7" s="168"/>
      <c r="O7" s="168"/>
      <c r="P7" s="168"/>
      <c r="Q7" s="168"/>
      <c r="R7" s="168"/>
      <c r="S7" s="168"/>
      <c r="T7" s="168"/>
      <c r="U7" s="168"/>
      <c r="V7" s="170"/>
      <c r="W7" s="64"/>
      <c r="X7" s="88"/>
      <c r="Y7" s="13"/>
      <c r="Z7" s="196"/>
      <c r="AA7" s="197"/>
      <c r="AB7" s="197"/>
      <c r="AC7" s="198"/>
      <c r="AD7" s="13"/>
      <c r="AE7" s="196"/>
      <c r="AF7" s="197"/>
      <c r="AG7" s="197"/>
      <c r="AH7" s="198"/>
      <c r="AI7" s="13"/>
      <c r="AJ7" s="196"/>
      <c r="AK7" s="197"/>
      <c r="AL7" s="197"/>
      <c r="AM7" s="198"/>
      <c r="AN7" s="13"/>
      <c r="AO7" s="13"/>
      <c r="AP7" s="13"/>
    </row>
    <row r="8" spans="1:42" ht="4.5" customHeight="1">
      <c r="A8" s="63"/>
      <c r="B8" s="167"/>
      <c r="C8" s="168"/>
      <c r="D8" s="168"/>
      <c r="E8" s="168"/>
      <c r="F8" s="168"/>
      <c r="G8" s="168"/>
      <c r="H8" s="168"/>
      <c r="I8" s="168"/>
      <c r="J8" s="168"/>
      <c r="K8" s="168"/>
      <c r="L8" s="168"/>
      <c r="M8" s="168"/>
      <c r="N8" s="168"/>
      <c r="O8" s="168"/>
      <c r="P8" s="168"/>
      <c r="Q8" s="168"/>
      <c r="R8" s="168"/>
      <c r="S8" s="168"/>
      <c r="T8" s="168"/>
      <c r="U8" s="168"/>
      <c r="V8" s="170"/>
      <c r="W8" s="64"/>
      <c r="X8" s="88"/>
      <c r="Y8" s="13"/>
      <c r="Z8" s="196"/>
      <c r="AA8" s="197"/>
      <c r="AB8" s="197"/>
      <c r="AC8" s="198"/>
      <c r="AD8" s="13"/>
      <c r="AE8" s="196"/>
      <c r="AF8" s="197"/>
      <c r="AG8" s="197"/>
      <c r="AH8" s="198"/>
      <c r="AI8" s="13"/>
      <c r="AJ8" s="196"/>
      <c r="AK8" s="197"/>
      <c r="AL8" s="197"/>
      <c r="AM8" s="198"/>
      <c r="AN8" s="13"/>
      <c r="AO8" s="13"/>
      <c r="AP8" s="13"/>
    </row>
    <row r="9" spans="1:42" ht="7.5" customHeight="1" thickBot="1">
      <c r="A9" s="63"/>
      <c r="B9" s="3"/>
      <c r="C9" s="4"/>
      <c r="D9" s="4"/>
      <c r="E9" s="4"/>
      <c r="F9" s="4"/>
      <c r="G9" s="4"/>
      <c r="H9" s="4"/>
      <c r="I9" s="4"/>
      <c r="J9" s="4"/>
      <c r="K9" s="4"/>
      <c r="L9" s="4"/>
      <c r="M9" s="4"/>
      <c r="N9" s="4"/>
      <c r="O9" s="4"/>
      <c r="P9" s="4"/>
      <c r="Q9" s="4"/>
      <c r="R9" s="4"/>
      <c r="S9" s="4"/>
      <c r="T9" s="4"/>
      <c r="U9" s="4"/>
      <c r="V9" s="5"/>
      <c r="W9" s="64"/>
      <c r="X9" s="88"/>
      <c r="Y9" s="13"/>
      <c r="Z9" s="199"/>
      <c r="AA9" s="200"/>
      <c r="AB9" s="200"/>
      <c r="AC9" s="201"/>
      <c r="AD9" s="13"/>
      <c r="AE9" s="199"/>
      <c r="AF9" s="200"/>
      <c r="AG9" s="200"/>
      <c r="AH9" s="201"/>
      <c r="AI9" s="13"/>
      <c r="AJ9" s="199"/>
      <c r="AK9" s="200"/>
      <c r="AL9" s="200"/>
      <c r="AM9" s="201"/>
      <c r="AN9" s="13"/>
      <c r="AO9" s="13"/>
      <c r="AP9" s="13"/>
    </row>
    <row r="10" spans="1:42" ht="15">
      <c r="A10" s="63"/>
      <c r="B10" s="6" t="s">
        <v>112</v>
      </c>
      <c r="C10" s="7"/>
      <c r="D10" s="7"/>
      <c r="E10" s="7"/>
      <c r="F10" s="7"/>
      <c r="G10" s="7"/>
      <c r="H10" s="7"/>
      <c r="I10" s="7"/>
      <c r="J10" s="101"/>
      <c r="K10" s="101"/>
      <c r="L10" s="101"/>
      <c r="M10" s="102"/>
      <c r="N10" s="157" t="s">
        <v>129</v>
      </c>
      <c r="O10" s="171"/>
      <c r="P10" s="171"/>
      <c r="Q10" s="171"/>
      <c r="R10" s="171"/>
      <c r="S10" s="171"/>
      <c r="T10" s="171"/>
      <c r="U10" s="172"/>
      <c r="V10" s="78"/>
      <c r="W10" s="64"/>
      <c r="X10" s="88"/>
      <c r="Y10" s="13"/>
      <c r="Z10" s="13"/>
      <c r="AA10" s="13"/>
      <c r="AB10" s="13"/>
      <c r="AC10" s="13"/>
      <c r="AD10" s="13"/>
      <c r="AE10" s="13"/>
      <c r="AF10" s="13"/>
      <c r="AG10" s="13"/>
      <c r="AH10" s="13"/>
      <c r="AI10" s="13"/>
      <c r="AJ10" s="13"/>
      <c r="AK10" s="13"/>
      <c r="AL10" s="13"/>
      <c r="AM10" s="13"/>
      <c r="AN10" s="13"/>
      <c r="AO10" s="13"/>
      <c r="AP10" s="13"/>
    </row>
    <row r="11" spans="1:42" ht="4.5" customHeight="1">
      <c r="A11" s="63"/>
      <c r="B11" s="6"/>
      <c r="C11" s="7"/>
      <c r="D11" s="7"/>
      <c r="E11" s="7"/>
      <c r="F11" s="7"/>
      <c r="G11" s="7"/>
      <c r="H11" s="7"/>
      <c r="I11" s="7"/>
      <c r="J11" s="205"/>
      <c r="K11" s="205"/>
      <c r="L11" s="205"/>
      <c r="M11" s="205"/>
      <c r="N11" s="205"/>
      <c r="O11" s="205"/>
      <c r="P11" s="205"/>
      <c r="Q11" s="205"/>
      <c r="R11" s="205"/>
      <c r="S11" s="205"/>
      <c r="T11" s="205"/>
      <c r="U11" s="205"/>
      <c r="V11" s="78"/>
      <c r="W11" s="64"/>
      <c r="X11" s="88"/>
      <c r="Y11" s="13"/>
      <c r="Z11" s="13"/>
      <c r="AA11" s="13" t="s">
        <v>94</v>
      </c>
      <c r="AB11" s="13"/>
      <c r="AC11" s="13"/>
      <c r="AD11" s="13">
        <v>0</v>
      </c>
      <c r="AE11" s="13">
        <v>2009</v>
      </c>
      <c r="AF11" s="13">
        <v>0</v>
      </c>
      <c r="AG11" s="13">
        <v>0</v>
      </c>
      <c r="AH11" s="14">
        <v>0</v>
      </c>
      <c r="AI11" s="13"/>
      <c r="AJ11" s="13"/>
      <c r="AK11" s="13"/>
      <c r="AL11" s="13"/>
      <c r="AM11" s="13"/>
      <c r="AN11" s="13"/>
      <c r="AO11" s="13"/>
      <c r="AP11" s="13"/>
    </row>
    <row r="12" spans="1:42" ht="15">
      <c r="A12" s="63"/>
      <c r="B12" s="6" t="s">
        <v>113</v>
      </c>
      <c r="C12" s="7"/>
      <c r="D12" s="7"/>
      <c r="E12" s="7"/>
      <c r="F12" s="7"/>
      <c r="G12" s="7"/>
      <c r="H12" s="7"/>
      <c r="I12" s="7"/>
      <c r="J12" s="103"/>
      <c r="K12" s="103"/>
      <c r="L12" s="103"/>
      <c r="M12" s="104"/>
      <c r="N12" s="160">
        <v>5000</v>
      </c>
      <c r="O12" s="171"/>
      <c r="P12" s="171"/>
      <c r="Q12" s="171"/>
      <c r="R12" s="171"/>
      <c r="S12" s="171"/>
      <c r="T12" s="171"/>
      <c r="U12" s="172"/>
      <c r="V12" s="77"/>
      <c r="W12" s="64"/>
      <c r="X12" s="88"/>
      <c r="Y12" s="13"/>
      <c r="Z12" s="13"/>
      <c r="AA12" s="13"/>
      <c r="AB12" s="13"/>
      <c r="AC12" s="13"/>
      <c r="AD12" s="13">
        <v>1</v>
      </c>
      <c r="AE12" s="13">
        <v>2010</v>
      </c>
      <c r="AF12" s="13">
        <v>1</v>
      </c>
      <c r="AG12" s="13">
        <v>1</v>
      </c>
      <c r="AH12" s="14">
        <v>0.005</v>
      </c>
      <c r="AI12" s="13"/>
      <c r="AJ12" s="13"/>
      <c r="AK12" s="13"/>
      <c r="AL12" s="13"/>
      <c r="AM12" s="13"/>
      <c r="AN12" s="13"/>
      <c r="AO12" s="13"/>
      <c r="AP12" s="13"/>
    </row>
    <row r="13" spans="1:42" ht="15">
      <c r="A13" s="63"/>
      <c r="B13" s="6" t="s">
        <v>114</v>
      </c>
      <c r="C13" s="7"/>
      <c r="D13" s="7"/>
      <c r="E13" s="7"/>
      <c r="F13" s="7"/>
      <c r="G13" s="7"/>
      <c r="H13" s="7"/>
      <c r="I13" s="7"/>
      <c r="J13" s="103"/>
      <c r="K13" s="101"/>
      <c r="L13" s="101"/>
      <c r="M13" s="102"/>
      <c r="N13" s="214">
        <v>0</v>
      </c>
      <c r="O13" s="215"/>
      <c r="P13" s="215"/>
      <c r="Q13" s="215"/>
      <c r="R13" s="215"/>
      <c r="S13" s="215"/>
      <c r="T13" s="215"/>
      <c r="U13" s="216"/>
      <c r="V13" s="77"/>
      <c r="W13" s="64"/>
      <c r="X13" s="88"/>
      <c r="Y13" s="13"/>
      <c r="Z13" s="13"/>
      <c r="AA13" s="13"/>
      <c r="AB13" s="13"/>
      <c r="AC13" s="13"/>
      <c r="AD13" s="13">
        <v>2</v>
      </c>
      <c r="AE13" s="13">
        <v>2011</v>
      </c>
      <c r="AF13" s="13">
        <v>2</v>
      </c>
      <c r="AG13" s="13">
        <v>2</v>
      </c>
      <c r="AH13" s="14">
        <v>0.01</v>
      </c>
      <c r="AI13" s="13"/>
      <c r="AJ13" s="13"/>
      <c r="AK13" s="13"/>
      <c r="AL13" s="13"/>
      <c r="AM13" s="13"/>
      <c r="AN13" s="13"/>
      <c r="AO13" s="13"/>
      <c r="AP13" s="13"/>
    </row>
    <row r="14" spans="1:42" ht="30" customHeight="1">
      <c r="A14" s="63"/>
      <c r="B14" s="207" t="s">
        <v>118</v>
      </c>
      <c r="C14" s="208"/>
      <c r="D14" s="208"/>
      <c r="E14" s="208"/>
      <c r="F14" s="208"/>
      <c r="G14" s="208"/>
      <c r="H14" s="208"/>
      <c r="I14" s="208"/>
      <c r="J14" s="208"/>
      <c r="K14" s="208"/>
      <c r="L14" s="208"/>
      <c r="M14" s="209"/>
      <c r="N14" s="160">
        <v>25</v>
      </c>
      <c r="O14" s="171"/>
      <c r="P14" s="171"/>
      <c r="Q14" s="171"/>
      <c r="R14" s="171"/>
      <c r="S14" s="171"/>
      <c r="T14" s="171"/>
      <c r="U14" s="172"/>
      <c r="V14" s="77"/>
      <c r="W14" s="64"/>
      <c r="X14" s="88"/>
      <c r="Y14" s="13"/>
      <c r="Z14" s="13"/>
      <c r="AA14" s="13"/>
      <c r="AB14" s="13"/>
      <c r="AC14" s="13"/>
      <c r="AD14" s="13">
        <v>3</v>
      </c>
      <c r="AE14" s="13">
        <v>2012</v>
      </c>
      <c r="AF14" s="13">
        <v>3</v>
      </c>
      <c r="AG14" s="13">
        <v>3</v>
      </c>
      <c r="AH14" s="14">
        <v>0.015</v>
      </c>
      <c r="AI14" s="13"/>
      <c r="AJ14" s="13"/>
      <c r="AK14" s="13"/>
      <c r="AL14" s="13"/>
      <c r="AM14" s="13"/>
      <c r="AN14" s="13"/>
      <c r="AO14" s="13"/>
      <c r="AP14" s="13"/>
    </row>
    <row r="15" spans="1:42" ht="15" customHeight="1">
      <c r="A15" s="63"/>
      <c r="B15" s="6" t="s">
        <v>95</v>
      </c>
      <c r="C15" s="7"/>
      <c r="D15" s="7"/>
      <c r="E15" s="7"/>
      <c r="F15" s="7"/>
      <c r="G15" s="7"/>
      <c r="H15" s="7"/>
      <c r="I15" s="7"/>
      <c r="J15" s="101"/>
      <c r="K15" s="101"/>
      <c r="L15" s="101"/>
      <c r="M15" s="101"/>
      <c r="N15" s="213">
        <v>2</v>
      </c>
      <c r="O15" s="171"/>
      <c r="P15" s="171"/>
      <c r="Q15" s="171"/>
      <c r="R15" s="171"/>
      <c r="S15" s="171"/>
      <c r="T15" s="171"/>
      <c r="U15" s="172"/>
      <c r="V15" s="78"/>
      <c r="W15" s="64"/>
      <c r="X15" s="88"/>
      <c r="Y15" s="13"/>
      <c r="Z15" s="13"/>
      <c r="AA15" s="13"/>
      <c r="AB15" s="13"/>
      <c r="AC15" s="13"/>
      <c r="AD15" s="13">
        <v>4</v>
      </c>
      <c r="AE15" s="13">
        <v>2013</v>
      </c>
      <c r="AF15" s="13">
        <v>4</v>
      </c>
      <c r="AG15" s="13">
        <v>4</v>
      </c>
      <c r="AH15" s="14">
        <v>0.02</v>
      </c>
      <c r="AI15" s="13"/>
      <c r="AJ15" s="13"/>
      <c r="AK15" s="13"/>
      <c r="AL15" s="13"/>
      <c r="AM15" s="13"/>
      <c r="AN15" s="13"/>
      <c r="AO15" s="13"/>
      <c r="AP15" s="13"/>
    </row>
    <row r="16" spans="1:42" ht="7.5" customHeight="1">
      <c r="A16" s="63"/>
      <c r="B16" s="6"/>
      <c r="C16" s="7"/>
      <c r="D16" s="7"/>
      <c r="E16" s="7"/>
      <c r="F16" s="7"/>
      <c r="G16" s="7"/>
      <c r="H16" s="7"/>
      <c r="I16" s="7"/>
      <c r="J16" s="7"/>
      <c r="K16" s="7"/>
      <c r="L16" s="7"/>
      <c r="M16" s="7"/>
      <c r="N16" s="7"/>
      <c r="O16" s="7"/>
      <c r="P16" s="7"/>
      <c r="Q16" s="7"/>
      <c r="R16" s="7"/>
      <c r="S16" s="7"/>
      <c r="T16" s="7"/>
      <c r="U16" s="7"/>
      <c r="V16" s="9"/>
      <c r="W16" s="64"/>
      <c r="X16" s="88"/>
      <c r="Y16" s="13"/>
      <c r="Z16" s="13"/>
      <c r="AA16" s="13"/>
      <c r="AB16" s="13"/>
      <c r="AC16" s="13"/>
      <c r="AD16" s="13">
        <v>5</v>
      </c>
      <c r="AE16" s="13">
        <v>2014</v>
      </c>
      <c r="AF16" s="13">
        <v>5</v>
      </c>
      <c r="AG16" s="13">
        <v>5</v>
      </c>
      <c r="AH16" s="14">
        <v>0.025</v>
      </c>
      <c r="AI16" s="13"/>
      <c r="AJ16" s="13"/>
      <c r="AK16" s="13"/>
      <c r="AL16" s="13"/>
      <c r="AM16" s="13"/>
      <c r="AN16" s="13"/>
      <c r="AO16" s="13"/>
      <c r="AP16" s="13"/>
    </row>
    <row r="17" spans="1:42" ht="4.5" customHeight="1">
      <c r="A17" s="63"/>
      <c r="B17" s="167" t="s">
        <v>53</v>
      </c>
      <c r="C17" s="168"/>
      <c r="D17" s="168"/>
      <c r="E17" s="168"/>
      <c r="F17" s="168"/>
      <c r="G17" s="168"/>
      <c r="H17" s="168"/>
      <c r="I17" s="168"/>
      <c r="J17" s="168"/>
      <c r="K17" s="168"/>
      <c r="L17" s="168"/>
      <c r="M17" s="168"/>
      <c r="N17" s="168"/>
      <c r="O17" s="168"/>
      <c r="P17" s="168"/>
      <c r="Q17" s="168"/>
      <c r="R17" s="168"/>
      <c r="S17" s="168"/>
      <c r="T17" s="168"/>
      <c r="U17" s="168"/>
      <c r="V17" s="169"/>
      <c r="W17" s="64"/>
      <c r="X17" s="88"/>
      <c r="Y17" s="13"/>
      <c r="Z17" s="13"/>
      <c r="AA17" s="13"/>
      <c r="AB17" s="13"/>
      <c r="AC17" s="13"/>
      <c r="AD17" s="13"/>
      <c r="AE17" s="13">
        <v>2015</v>
      </c>
      <c r="AF17" s="13">
        <v>6</v>
      </c>
      <c r="AG17" s="13">
        <v>6</v>
      </c>
      <c r="AH17" s="14">
        <v>0.03</v>
      </c>
      <c r="AI17" s="13"/>
      <c r="AJ17" s="13"/>
      <c r="AK17" s="13"/>
      <c r="AL17" s="13"/>
      <c r="AM17" s="13"/>
      <c r="AN17" s="13"/>
      <c r="AO17" s="13"/>
      <c r="AP17" s="13"/>
    </row>
    <row r="18" spans="1:42" ht="7.5" customHeight="1">
      <c r="A18" s="63"/>
      <c r="B18" s="167"/>
      <c r="C18" s="168"/>
      <c r="D18" s="168"/>
      <c r="E18" s="168"/>
      <c r="F18" s="168"/>
      <c r="G18" s="168"/>
      <c r="H18" s="168"/>
      <c r="I18" s="168"/>
      <c r="J18" s="168"/>
      <c r="K18" s="168"/>
      <c r="L18" s="168"/>
      <c r="M18" s="168"/>
      <c r="N18" s="168"/>
      <c r="O18" s="168"/>
      <c r="P18" s="168"/>
      <c r="Q18" s="168"/>
      <c r="R18" s="168"/>
      <c r="S18" s="168"/>
      <c r="T18" s="168"/>
      <c r="U18" s="168"/>
      <c r="V18" s="169"/>
      <c r="W18" s="64"/>
      <c r="X18" s="88"/>
      <c r="Y18" s="13"/>
      <c r="Z18" s="24"/>
      <c r="AA18" s="24"/>
      <c r="AB18" s="24"/>
      <c r="AC18" s="24"/>
      <c r="AD18" s="13"/>
      <c r="AE18" s="13">
        <v>2016</v>
      </c>
      <c r="AF18" s="13">
        <v>7</v>
      </c>
      <c r="AG18" s="13">
        <v>7</v>
      </c>
      <c r="AH18" s="14">
        <v>0.035</v>
      </c>
      <c r="AI18" s="13"/>
      <c r="AJ18" s="13"/>
      <c r="AK18" s="13"/>
      <c r="AL18" s="13"/>
      <c r="AM18" s="13"/>
      <c r="AN18" s="13"/>
      <c r="AO18" s="13"/>
      <c r="AP18" s="13"/>
    </row>
    <row r="19" spans="1:42" ht="15">
      <c r="A19" s="63"/>
      <c r="B19" s="167"/>
      <c r="C19" s="168"/>
      <c r="D19" s="168"/>
      <c r="E19" s="168"/>
      <c r="F19" s="168"/>
      <c r="G19" s="168"/>
      <c r="H19" s="168"/>
      <c r="I19" s="168"/>
      <c r="J19" s="168"/>
      <c r="K19" s="168"/>
      <c r="L19" s="168"/>
      <c r="M19" s="168"/>
      <c r="N19" s="168"/>
      <c r="O19" s="168"/>
      <c r="P19" s="168"/>
      <c r="Q19" s="168"/>
      <c r="R19" s="168"/>
      <c r="S19" s="168"/>
      <c r="T19" s="168"/>
      <c r="U19" s="168"/>
      <c r="V19" s="169"/>
      <c r="W19" s="64"/>
      <c r="X19" s="88"/>
      <c r="Y19" s="13"/>
      <c r="Z19" s="206"/>
      <c r="AA19" s="206"/>
      <c r="AB19" s="206"/>
      <c r="AC19" s="206"/>
      <c r="AD19" s="13"/>
      <c r="AE19" s="13">
        <v>2017</v>
      </c>
      <c r="AF19" s="13">
        <v>8</v>
      </c>
      <c r="AG19" s="13">
        <v>8</v>
      </c>
      <c r="AH19" s="14">
        <v>0.04</v>
      </c>
      <c r="AI19" s="13"/>
      <c r="AJ19" s="13"/>
      <c r="AK19" s="13"/>
      <c r="AL19" s="13"/>
      <c r="AM19" s="13"/>
      <c r="AN19" s="13"/>
      <c r="AO19" s="13"/>
      <c r="AP19" s="13"/>
    </row>
    <row r="20" spans="1:42" ht="7.5" customHeight="1">
      <c r="A20" s="63"/>
      <c r="B20" s="6"/>
      <c r="C20" s="7"/>
      <c r="D20" s="7"/>
      <c r="E20" s="7"/>
      <c r="F20" s="7"/>
      <c r="G20" s="7"/>
      <c r="H20" s="7"/>
      <c r="I20" s="7"/>
      <c r="J20" s="7"/>
      <c r="K20" s="7"/>
      <c r="L20" s="7"/>
      <c r="M20" s="7"/>
      <c r="N20" s="7"/>
      <c r="O20" s="7"/>
      <c r="P20" s="7"/>
      <c r="Q20" s="7"/>
      <c r="R20" s="7"/>
      <c r="S20" s="7"/>
      <c r="T20" s="7"/>
      <c r="U20" s="7"/>
      <c r="V20" s="9"/>
      <c r="W20" s="64"/>
      <c r="X20" s="88"/>
      <c r="Y20" s="13"/>
      <c r="Z20" s="206"/>
      <c r="AA20" s="206"/>
      <c r="AB20" s="206"/>
      <c r="AC20" s="206"/>
      <c r="AD20" s="13"/>
      <c r="AE20" s="13">
        <v>2018</v>
      </c>
      <c r="AF20" s="13">
        <v>9</v>
      </c>
      <c r="AG20" s="13">
        <v>9</v>
      </c>
      <c r="AH20" s="14">
        <v>0.045</v>
      </c>
      <c r="AI20" s="13"/>
      <c r="AJ20" s="13"/>
      <c r="AK20" s="13"/>
      <c r="AL20" s="13"/>
      <c r="AM20" s="13"/>
      <c r="AN20" s="13"/>
      <c r="AO20" s="13"/>
      <c r="AP20" s="13"/>
    </row>
    <row r="21" spans="1:42" ht="15" customHeight="1">
      <c r="A21" s="63"/>
      <c r="B21" s="163" t="s">
        <v>54</v>
      </c>
      <c r="C21" s="164"/>
      <c r="D21" s="7"/>
      <c r="E21" s="7" t="s">
        <v>60</v>
      </c>
      <c r="F21" s="7"/>
      <c r="G21" s="7"/>
      <c r="H21" s="7"/>
      <c r="I21" s="7"/>
      <c r="J21" s="202" t="str">
        <f>N10</f>
        <v>Martin Schmitt</v>
      </c>
      <c r="K21" s="203"/>
      <c r="L21" s="203"/>
      <c r="M21" s="203"/>
      <c r="N21" s="203"/>
      <c r="O21" s="203"/>
      <c r="P21" s="203"/>
      <c r="Q21" s="203"/>
      <c r="R21" s="203"/>
      <c r="S21" s="203"/>
      <c r="T21" s="203"/>
      <c r="U21" s="204"/>
      <c r="V21" s="78"/>
      <c r="W21" s="64"/>
      <c r="X21" s="88"/>
      <c r="Y21" s="13"/>
      <c r="Z21" s="206"/>
      <c r="AA21" s="206"/>
      <c r="AB21" s="206"/>
      <c r="AC21" s="206"/>
      <c r="AD21" s="13"/>
      <c r="AE21" s="13">
        <v>2019</v>
      </c>
      <c r="AF21" s="13">
        <v>10</v>
      </c>
      <c r="AG21" s="13">
        <v>10</v>
      </c>
      <c r="AH21" s="14">
        <v>0.05</v>
      </c>
      <c r="AI21" s="13"/>
      <c r="AJ21" s="13"/>
      <c r="AK21" s="13"/>
      <c r="AL21" s="13"/>
      <c r="AM21" s="13"/>
      <c r="AN21" s="13"/>
      <c r="AO21" s="13"/>
      <c r="AP21" s="13"/>
    </row>
    <row r="22" spans="1:42" ht="15" customHeight="1">
      <c r="A22" s="63"/>
      <c r="B22" s="163"/>
      <c r="C22" s="164"/>
      <c r="D22" s="7"/>
      <c r="E22" s="7" t="s">
        <v>61</v>
      </c>
      <c r="F22" s="7"/>
      <c r="G22" s="7"/>
      <c r="H22" s="7"/>
      <c r="I22" s="7"/>
      <c r="J22" s="157">
        <v>28</v>
      </c>
      <c r="K22" s="158"/>
      <c r="L22" s="158"/>
      <c r="M22" s="158"/>
      <c r="N22" s="158"/>
      <c r="O22" s="158"/>
      <c r="P22" s="158"/>
      <c r="Q22" s="158"/>
      <c r="R22" s="158"/>
      <c r="S22" s="158"/>
      <c r="T22" s="158"/>
      <c r="U22" s="159"/>
      <c r="V22" s="78"/>
      <c r="W22" s="64"/>
      <c r="X22" s="88"/>
      <c r="Y22" s="13"/>
      <c r="Z22" s="206"/>
      <c r="AA22" s="206"/>
      <c r="AB22" s="206"/>
      <c r="AC22" s="206"/>
      <c r="AD22" s="13"/>
      <c r="AE22" s="13">
        <v>2020</v>
      </c>
      <c r="AF22" s="13">
        <v>11</v>
      </c>
      <c r="AG22" s="13">
        <v>11</v>
      </c>
      <c r="AH22" s="14">
        <v>0.055</v>
      </c>
      <c r="AI22" s="13"/>
      <c r="AJ22" s="13"/>
      <c r="AK22" s="13"/>
      <c r="AL22" s="13"/>
      <c r="AM22" s="13"/>
      <c r="AN22" s="13"/>
      <c r="AO22" s="13"/>
      <c r="AP22" s="13"/>
    </row>
    <row r="23" spans="1:42" ht="15" customHeight="1">
      <c r="A23" s="63"/>
      <c r="B23" s="163"/>
      <c r="C23" s="164"/>
      <c r="D23" s="7"/>
      <c r="E23" s="7" t="s">
        <v>62</v>
      </c>
      <c r="F23" s="7"/>
      <c r="G23" s="7"/>
      <c r="H23" s="7"/>
      <c r="I23" s="7"/>
      <c r="J23" s="157">
        <v>2014</v>
      </c>
      <c r="K23" s="158"/>
      <c r="L23" s="158"/>
      <c r="M23" s="158"/>
      <c r="N23" s="158"/>
      <c r="O23" s="158"/>
      <c r="P23" s="158"/>
      <c r="Q23" s="158"/>
      <c r="R23" s="158"/>
      <c r="S23" s="158"/>
      <c r="T23" s="158"/>
      <c r="U23" s="159"/>
      <c r="V23" s="78"/>
      <c r="W23" s="64"/>
      <c r="X23" s="88"/>
      <c r="Y23" s="13"/>
      <c r="Z23" s="206"/>
      <c r="AA23" s="206"/>
      <c r="AB23" s="206"/>
      <c r="AC23" s="206"/>
      <c r="AD23" s="13"/>
      <c r="AE23" s="13">
        <v>2021</v>
      </c>
      <c r="AF23" s="13">
        <v>12</v>
      </c>
      <c r="AG23" s="13">
        <v>12</v>
      </c>
      <c r="AH23" s="14">
        <v>0.06</v>
      </c>
      <c r="AI23" s="13"/>
      <c r="AJ23" s="13"/>
      <c r="AK23" s="13"/>
      <c r="AL23" s="13"/>
      <c r="AM23" s="13"/>
      <c r="AN23" s="13"/>
      <c r="AO23" s="13"/>
      <c r="AP23" s="13"/>
    </row>
    <row r="24" spans="1:42" ht="15" customHeight="1">
      <c r="A24" s="63"/>
      <c r="B24" s="163"/>
      <c r="C24" s="164"/>
      <c r="D24" s="7"/>
      <c r="E24" s="7" t="s">
        <v>64</v>
      </c>
      <c r="F24" s="7"/>
      <c r="G24" s="7"/>
      <c r="H24" s="7"/>
      <c r="I24" s="7"/>
      <c r="J24" s="157">
        <v>67</v>
      </c>
      <c r="K24" s="158"/>
      <c r="L24" s="158"/>
      <c r="M24" s="158"/>
      <c r="N24" s="158"/>
      <c r="O24" s="158"/>
      <c r="P24" s="158"/>
      <c r="Q24" s="158"/>
      <c r="R24" s="158"/>
      <c r="S24" s="158"/>
      <c r="T24" s="158"/>
      <c r="U24" s="159"/>
      <c r="V24" s="78"/>
      <c r="W24" s="64"/>
      <c r="X24" s="88"/>
      <c r="Y24" s="13"/>
      <c r="Z24" s="24"/>
      <c r="AA24" s="24"/>
      <c r="AB24" s="24"/>
      <c r="AC24" s="24"/>
      <c r="AD24" s="13"/>
      <c r="AE24" s="13">
        <v>2022</v>
      </c>
      <c r="AF24" s="13">
        <v>13</v>
      </c>
      <c r="AG24" s="13">
        <v>13</v>
      </c>
      <c r="AH24" s="14">
        <v>0.065</v>
      </c>
      <c r="AI24" s="13"/>
      <c r="AJ24" s="13"/>
      <c r="AK24" s="13"/>
      <c r="AL24" s="13"/>
      <c r="AM24" s="13"/>
      <c r="AN24" s="13"/>
      <c r="AO24" s="13"/>
      <c r="AP24" s="13"/>
    </row>
    <row r="25" spans="1:42" ht="15" customHeight="1">
      <c r="A25" s="63"/>
      <c r="B25" s="165"/>
      <c r="C25" s="166"/>
      <c r="D25" s="7"/>
      <c r="E25" s="7" t="s">
        <v>59</v>
      </c>
      <c r="F25" s="7"/>
      <c r="G25" s="7"/>
      <c r="H25" s="7"/>
      <c r="I25" s="7"/>
      <c r="J25" s="160">
        <v>337.83</v>
      </c>
      <c r="K25" s="161"/>
      <c r="L25" s="161"/>
      <c r="M25" s="161"/>
      <c r="N25" s="161"/>
      <c r="O25" s="161"/>
      <c r="P25" s="161"/>
      <c r="Q25" s="161"/>
      <c r="R25" s="161"/>
      <c r="S25" s="161"/>
      <c r="T25" s="161"/>
      <c r="U25" s="162"/>
      <c r="V25" s="77"/>
      <c r="W25" s="64"/>
      <c r="X25" s="88"/>
      <c r="Y25" s="13"/>
      <c r="Z25" s="206"/>
      <c r="AA25" s="206"/>
      <c r="AB25" s="206"/>
      <c r="AC25" s="206"/>
      <c r="AD25" s="13"/>
      <c r="AE25" s="13">
        <v>2023</v>
      </c>
      <c r="AF25" s="13">
        <v>14</v>
      </c>
      <c r="AG25" s="13">
        <v>14</v>
      </c>
      <c r="AH25" s="14">
        <v>0.07</v>
      </c>
      <c r="AI25" s="13"/>
      <c r="AJ25" s="13"/>
      <c r="AK25" s="13"/>
      <c r="AL25" s="13"/>
      <c r="AM25" s="13"/>
      <c r="AN25" s="13"/>
      <c r="AO25" s="13"/>
      <c r="AP25" s="13"/>
    </row>
    <row r="26" spans="1:42" ht="7.5" customHeight="1">
      <c r="A26" s="63"/>
      <c r="B26" s="10"/>
      <c r="C26" s="11"/>
      <c r="D26" s="7"/>
      <c r="E26" s="7"/>
      <c r="F26" s="7"/>
      <c r="G26" s="7"/>
      <c r="H26" s="7"/>
      <c r="I26" s="7"/>
      <c r="J26" s="205"/>
      <c r="K26" s="205"/>
      <c r="L26" s="205"/>
      <c r="M26" s="205"/>
      <c r="N26" s="205"/>
      <c r="O26" s="205"/>
      <c r="P26" s="205"/>
      <c r="Q26" s="205"/>
      <c r="R26" s="205"/>
      <c r="S26" s="205"/>
      <c r="T26" s="205"/>
      <c r="U26" s="205"/>
      <c r="V26" s="78"/>
      <c r="W26" s="64"/>
      <c r="X26" s="88"/>
      <c r="Y26" s="13"/>
      <c r="Z26" s="206"/>
      <c r="AA26" s="206"/>
      <c r="AB26" s="206"/>
      <c r="AC26" s="206"/>
      <c r="AD26" s="13"/>
      <c r="AE26" s="13">
        <v>2024</v>
      </c>
      <c r="AF26" s="13">
        <v>15</v>
      </c>
      <c r="AG26" s="13">
        <v>15</v>
      </c>
      <c r="AH26" s="14">
        <v>0.075</v>
      </c>
      <c r="AI26" s="13"/>
      <c r="AJ26" s="13"/>
      <c r="AK26" s="13"/>
      <c r="AL26" s="13"/>
      <c r="AM26" s="13"/>
      <c r="AN26" s="13"/>
      <c r="AO26" s="13"/>
      <c r="AP26" s="13"/>
    </row>
    <row r="27" spans="1:42" ht="15" customHeight="1">
      <c r="A27" s="63"/>
      <c r="B27" s="163" t="s">
        <v>55</v>
      </c>
      <c r="C27" s="176"/>
      <c r="D27" s="7"/>
      <c r="E27" s="7" t="s">
        <v>60</v>
      </c>
      <c r="F27" s="7"/>
      <c r="G27" s="7"/>
      <c r="H27" s="7"/>
      <c r="I27" s="7"/>
      <c r="J27" s="157" t="s">
        <v>126</v>
      </c>
      <c r="K27" s="158"/>
      <c r="L27" s="158"/>
      <c r="M27" s="158"/>
      <c r="N27" s="158"/>
      <c r="O27" s="158"/>
      <c r="P27" s="158"/>
      <c r="Q27" s="158"/>
      <c r="R27" s="158"/>
      <c r="S27" s="158"/>
      <c r="T27" s="158"/>
      <c r="U27" s="159"/>
      <c r="V27" s="78"/>
      <c r="W27" s="64"/>
      <c r="X27" s="88"/>
      <c r="Y27" s="13"/>
      <c r="Z27" s="206"/>
      <c r="AA27" s="206"/>
      <c r="AB27" s="206"/>
      <c r="AC27" s="206"/>
      <c r="AD27" s="13"/>
      <c r="AE27" s="13">
        <v>2025</v>
      </c>
      <c r="AF27" s="13">
        <v>16</v>
      </c>
      <c r="AG27" s="13">
        <v>16</v>
      </c>
      <c r="AH27" s="14">
        <v>0.08</v>
      </c>
      <c r="AI27" s="13"/>
      <c r="AJ27" s="13"/>
      <c r="AK27" s="13"/>
      <c r="AL27" s="13"/>
      <c r="AM27" s="13"/>
      <c r="AN27" s="13"/>
      <c r="AO27" s="13"/>
      <c r="AP27" s="13"/>
    </row>
    <row r="28" spans="1:42" ht="15" customHeight="1">
      <c r="A28" s="63"/>
      <c r="B28" s="177"/>
      <c r="C28" s="176"/>
      <c r="D28" s="7"/>
      <c r="E28" s="7" t="s">
        <v>56</v>
      </c>
      <c r="F28" s="7"/>
      <c r="G28" s="7"/>
      <c r="H28" s="7"/>
      <c r="I28" s="7"/>
      <c r="J28" s="157">
        <v>2019</v>
      </c>
      <c r="K28" s="158"/>
      <c r="L28" s="158"/>
      <c r="M28" s="158"/>
      <c r="N28" s="158"/>
      <c r="O28" s="158"/>
      <c r="P28" s="158"/>
      <c r="Q28" s="158"/>
      <c r="R28" s="158"/>
      <c r="S28" s="158"/>
      <c r="T28" s="158"/>
      <c r="U28" s="159"/>
      <c r="V28" s="78"/>
      <c r="W28" s="64"/>
      <c r="X28" s="88"/>
      <c r="Y28" s="13"/>
      <c r="Z28" s="206"/>
      <c r="AA28" s="206"/>
      <c r="AB28" s="206"/>
      <c r="AC28" s="206"/>
      <c r="AD28" s="13"/>
      <c r="AE28" s="13">
        <v>2026</v>
      </c>
      <c r="AF28" s="13">
        <v>17</v>
      </c>
      <c r="AG28" s="13">
        <v>17</v>
      </c>
      <c r="AH28" s="14">
        <v>0.085</v>
      </c>
      <c r="AI28" s="13"/>
      <c r="AJ28" s="13"/>
      <c r="AK28" s="13"/>
      <c r="AL28" s="13"/>
      <c r="AM28" s="13"/>
      <c r="AN28" s="13"/>
      <c r="AO28" s="13"/>
      <c r="AP28" s="13"/>
    </row>
    <row r="29" spans="1:42" ht="15" customHeight="1">
      <c r="A29" s="63"/>
      <c r="B29" s="177"/>
      <c r="C29" s="176"/>
      <c r="D29" s="7"/>
      <c r="E29" s="7" t="s">
        <v>57</v>
      </c>
      <c r="F29" s="7"/>
      <c r="G29" s="7"/>
      <c r="H29" s="7"/>
      <c r="I29" s="7"/>
      <c r="J29" s="157">
        <v>0</v>
      </c>
      <c r="K29" s="158"/>
      <c r="L29" s="158"/>
      <c r="M29" s="158"/>
      <c r="N29" s="158"/>
      <c r="O29" s="158"/>
      <c r="P29" s="158"/>
      <c r="Q29" s="158"/>
      <c r="R29" s="158"/>
      <c r="S29" s="158"/>
      <c r="T29" s="158"/>
      <c r="U29" s="159"/>
      <c r="V29" s="78"/>
      <c r="W29" s="64"/>
      <c r="X29" s="88"/>
      <c r="Y29" s="13"/>
      <c r="Z29" s="206"/>
      <c r="AA29" s="206"/>
      <c r="AB29" s="206"/>
      <c r="AC29" s="206"/>
      <c r="AD29" s="13"/>
      <c r="AE29" s="13">
        <v>2027</v>
      </c>
      <c r="AF29" s="13">
        <v>18</v>
      </c>
      <c r="AG29" s="13">
        <v>18</v>
      </c>
      <c r="AH29" s="14">
        <v>0.09</v>
      </c>
      <c r="AI29" s="13"/>
      <c r="AJ29" s="13"/>
      <c r="AK29" s="13"/>
      <c r="AL29" s="13"/>
      <c r="AM29" s="13"/>
      <c r="AN29" s="13"/>
      <c r="AO29" s="13"/>
      <c r="AP29" s="13"/>
    </row>
    <row r="30" spans="1:42" ht="15" customHeight="1">
      <c r="A30" s="63"/>
      <c r="B30" s="177"/>
      <c r="C30" s="176"/>
      <c r="D30" s="97"/>
      <c r="E30" s="7" t="s">
        <v>58</v>
      </c>
      <c r="F30" s="7"/>
      <c r="G30" s="7"/>
      <c r="H30" s="7"/>
      <c r="I30" s="7"/>
      <c r="J30" s="178">
        <v>16</v>
      </c>
      <c r="K30" s="179"/>
      <c r="L30" s="179"/>
      <c r="M30" s="179"/>
      <c r="N30" s="179"/>
      <c r="O30" s="179"/>
      <c r="P30" s="179"/>
      <c r="Q30" s="179"/>
      <c r="R30" s="179"/>
      <c r="S30" s="179"/>
      <c r="T30" s="179"/>
      <c r="U30" s="180"/>
      <c r="V30" s="79"/>
      <c r="W30" s="64"/>
      <c r="X30" s="88"/>
      <c r="Y30" s="13"/>
      <c r="Z30" s="24"/>
      <c r="AA30" s="24"/>
      <c r="AB30" s="24"/>
      <c r="AC30" s="24"/>
      <c r="AD30" s="13"/>
      <c r="AE30" s="13">
        <v>2028</v>
      </c>
      <c r="AF30" s="13">
        <v>19</v>
      </c>
      <c r="AG30" s="13">
        <v>19</v>
      </c>
      <c r="AH30" s="14">
        <v>0.095</v>
      </c>
      <c r="AI30" s="13"/>
      <c r="AJ30" s="13"/>
      <c r="AK30" s="13"/>
      <c r="AL30" s="13"/>
      <c r="AM30" s="13"/>
      <c r="AN30" s="13"/>
      <c r="AO30" s="13"/>
      <c r="AP30" s="13"/>
    </row>
    <row r="31" spans="1:42" ht="15" customHeight="1">
      <c r="A31" s="63"/>
      <c r="B31" s="177"/>
      <c r="C31" s="176"/>
      <c r="D31" s="7"/>
      <c r="E31" s="7" t="s">
        <v>59</v>
      </c>
      <c r="F31" s="97"/>
      <c r="G31" s="97"/>
      <c r="H31" s="97"/>
      <c r="I31" s="97"/>
      <c r="J31" s="160">
        <v>83</v>
      </c>
      <c r="K31" s="161"/>
      <c r="L31" s="161"/>
      <c r="M31" s="161"/>
      <c r="N31" s="161"/>
      <c r="O31" s="161"/>
      <c r="P31" s="161"/>
      <c r="Q31" s="161"/>
      <c r="R31" s="161"/>
      <c r="S31" s="161"/>
      <c r="T31" s="161"/>
      <c r="U31" s="162"/>
      <c r="V31" s="77"/>
      <c r="W31" s="64"/>
      <c r="X31" s="88"/>
      <c r="Y31" s="13"/>
      <c r="Z31" s="13"/>
      <c r="AA31" s="13"/>
      <c r="AB31" s="13"/>
      <c r="AC31" s="13"/>
      <c r="AD31" s="13"/>
      <c r="AE31" s="13">
        <v>2029</v>
      </c>
      <c r="AF31" s="13">
        <v>20</v>
      </c>
      <c r="AG31" s="13">
        <v>20</v>
      </c>
      <c r="AH31" s="14">
        <v>0.1</v>
      </c>
      <c r="AI31" s="13"/>
      <c r="AJ31" s="13"/>
      <c r="AK31" s="13"/>
      <c r="AL31" s="13"/>
      <c r="AM31" s="13"/>
      <c r="AN31" s="13"/>
      <c r="AO31" s="13"/>
      <c r="AP31" s="13"/>
    </row>
    <row r="32" spans="1:42" ht="7.5" customHeight="1">
      <c r="A32" s="63"/>
      <c r="B32" s="10"/>
      <c r="C32" s="11"/>
      <c r="D32" s="7"/>
      <c r="E32" s="7"/>
      <c r="F32" s="7"/>
      <c r="G32" s="7"/>
      <c r="H32" s="7"/>
      <c r="I32" s="7"/>
      <c r="J32" s="7"/>
      <c r="K32" s="7"/>
      <c r="L32" s="7"/>
      <c r="M32" s="7"/>
      <c r="N32" s="7"/>
      <c r="O32" s="7"/>
      <c r="P32" s="7"/>
      <c r="Q32" s="7"/>
      <c r="R32" s="7"/>
      <c r="S32" s="7"/>
      <c r="T32" s="7"/>
      <c r="U32" s="7"/>
      <c r="V32" s="9"/>
      <c r="W32" s="64"/>
      <c r="X32" s="88"/>
      <c r="Y32" s="13"/>
      <c r="Z32" s="13"/>
      <c r="AA32" s="13"/>
      <c r="AB32" s="13"/>
      <c r="AC32" s="13"/>
      <c r="AD32" s="13"/>
      <c r="AE32" s="13">
        <v>2030</v>
      </c>
      <c r="AF32" s="13">
        <v>21</v>
      </c>
      <c r="AG32" s="13">
        <v>21</v>
      </c>
      <c r="AH32" s="13"/>
      <c r="AI32" s="13"/>
      <c r="AJ32" s="13"/>
      <c r="AK32" s="13"/>
      <c r="AL32" s="13"/>
      <c r="AM32" s="13"/>
      <c r="AN32" s="13"/>
      <c r="AO32" s="13"/>
      <c r="AP32" s="13"/>
    </row>
    <row r="33" spans="1:42" ht="15" customHeight="1">
      <c r="A33" s="63"/>
      <c r="B33" s="187" t="s">
        <v>63</v>
      </c>
      <c r="C33" s="188"/>
      <c r="D33" s="7"/>
      <c r="E33" s="7" t="s">
        <v>60</v>
      </c>
      <c r="F33" s="7"/>
      <c r="G33" s="7"/>
      <c r="H33" s="7"/>
      <c r="I33" s="7"/>
      <c r="J33" s="157" t="s">
        <v>127</v>
      </c>
      <c r="K33" s="158"/>
      <c r="L33" s="158"/>
      <c r="M33" s="158"/>
      <c r="N33" s="158"/>
      <c r="O33" s="158"/>
      <c r="P33" s="158"/>
      <c r="Q33" s="158"/>
      <c r="R33" s="158"/>
      <c r="S33" s="158"/>
      <c r="T33" s="158"/>
      <c r="U33" s="159"/>
      <c r="V33" s="78"/>
      <c r="W33" s="64"/>
      <c r="X33" s="88"/>
      <c r="Y33" s="13"/>
      <c r="Z33" s="13"/>
      <c r="AA33" s="13"/>
      <c r="AB33" s="13"/>
      <c r="AC33" s="13"/>
      <c r="AD33" s="13"/>
      <c r="AE33" s="13">
        <v>2031</v>
      </c>
      <c r="AF33" s="13">
        <v>22</v>
      </c>
      <c r="AG33" s="13">
        <v>22</v>
      </c>
      <c r="AH33" s="13"/>
      <c r="AI33" s="13"/>
      <c r="AJ33" s="13"/>
      <c r="AK33" s="13"/>
      <c r="AL33" s="13"/>
      <c r="AM33" s="13"/>
      <c r="AN33" s="13"/>
      <c r="AO33" s="13"/>
      <c r="AP33" s="13"/>
    </row>
    <row r="34" spans="1:42" ht="15" customHeight="1">
      <c r="A34" s="63"/>
      <c r="B34" s="189"/>
      <c r="C34" s="188"/>
      <c r="D34" s="7"/>
      <c r="E34" s="7" t="s">
        <v>56</v>
      </c>
      <c r="F34" s="7"/>
      <c r="G34" s="7"/>
      <c r="H34" s="7"/>
      <c r="I34" s="7"/>
      <c r="J34" s="157">
        <v>2021</v>
      </c>
      <c r="K34" s="158"/>
      <c r="L34" s="158"/>
      <c r="M34" s="158"/>
      <c r="N34" s="158"/>
      <c r="O34" s="158"/>
      <c r="P34" s="158"/>
      <c r="Q34" s="158"/>
      <c r="R34" s="158"/>
      <c r="S34" s="158"/>
      <c r="T34" s="158"/>
      <c r="U34" s="159"/>
      <c r="V34" s="78"/>
      <c r="W34" s="64"/>
      <c r="X34" s="88"/>
      <c r="Y34" s="13"/>
      <c r="Z34" s="13"/>
      <c r="AA34" s="13"/>
      <c r="AB34" s="13"/>
      <c r="AC34" s="13"/>
      <c r="AD34" s="13"/>
      <c r="AE34" s="13">
        <v>2032</v>
      </c>
      <c r="AF34" s="13">
        <v>23</v>
      </c>
      <c r="AG34" s="13">
        <v>23</v>
      </c>
      <c r="AH34" s="13"/>
      <c r="AI34" s="13"/>
      <c r="AJ34" s="13"/>
      <c r="AK34" s="13"/>
      <c r="AL34" s="13"/>
      <c r="AM34" s="13"/>
      <c r="AN34" s="13"/>
      <c r="AO34" s="13"/>
      <c r="AP34" s="13"/>
    </row>
    <row r="35" spans="1:42" ht="15" customHeight="1">
      <c r="A35" s="63"/>
      <c r="B35" s="189"/>
      <c r="C35" s="188"/>
      <c r="D35" s="7"/>
      <c r="E35" s="7" t="s">
        <v>57</v>
      </c>
      <c r="F35" s="7"/>
      <c r="G35" s="7"/>
      <c r="H35" s="7"/>
      <c r="I35" s="7"/>
      <c r="J35" s="157">
        <v>0</v>
      </c>
      <c r="K35" s="158"/>
      <c r="L35" s="158"/>
      <c r="M35" s="158"/>
      <c r="N35" s="158"/>
      <c r="O35" s="158"/>
      <c r="P35" s="158"/>
      <c r="Q35" s="158"/>
      <c r="R35" s="158"/>
      <c r="S35" s="158"/>
      <c r="T35" s="158"/>
      <c r="U35" s="159"/>
      <c r="V35" s="78"/>
      <c r="W35" s="64"/>
      <c r="X35" s="88"/>
      <c r="Y35" s="13"/>
      <c r="Z35" s="13"/>
      <c r="AA35" s="13"/>
      <c r="AB35" s="13"/>
      <c r="AC35" s="13"/>
      <c r="AD35" s="13"/>
      <c r="AE35" s="13">
        <v>2033</v>
      </c>
      <c r="AF35" s="13">
        <v>24</v>
      </c>
      <c r="AG35" s="13">
        <v>24</v>
      </c>
      <c r="AH35" s="13"/>
      <c r="AI35" s="13"/>
      <c r="AJ35" s="13"/>
      <c r="AK35" s="13"/>
      <c r="AL35" s="13"/>
      <c r="AM35" s="13"/>
      <c r="AN35" s="13"/>
      <c r="AO35" s="13"/>
      <c r="AP35" s="13"/>
    </row>
    <row r="36" spans="1:42" ht="15" customHeight="1">
      <c r="A36" s="63"/>
      <c r="B36" s="189"/>
      <c r="C36" s="188"/>
      <c r="D36" s="97"/>
      <c r="E36" s="7" t="s">
        <v>58</v>
      </c>
      <c r="F36" s="7"/>
      <c r="G36" s="7"/>
      <c r="H36" s="7"/>
      <c r="I36" s="7"/>
      <c r="J36" s="178">
        <v>25</v>
      </c>
      <c r="K36" s="179"/>
      <c r="L36" s="179"/>
      <c r="M36" s="179"/>
      <c r="N36" s="179"/>
      <c r="O36" s="179"/>
      <c r="P36" s="179"/>
      <c r="Q36" s="179"/>
      <c r="R36" s="179"/>
      <c r="S36" s="179"/>
      <c r="T36" s="179"/>
      <c r="U36" s="180"/>
      <c r="V36" s="79"/>
      <c r="W36" s="64"/>
      <c r="X36" s="88"/>
      <c r="Y36" s="13"/>
      <c r="Z36" s="13"/>
      <c r="AA36" s="13"/>
      <c r="AB36" s="13"/>
      <c r="AC36" s="13"/>
      <c r="AD36" s="13"/>
      <c r="AE36" s="13">
        <v>2034</v>
      </c>
      <c r="AF36" s="13">
        <v>25</v>
      </c>
      <c r="AG36" s="13">
        <v>25</v>
      </c>
      <c r="AH36" s="13"/>
      <c r="AI36" s="13"/>
      <c r="AJ36" s="13"/>
      <c r="AK36" s="13"/>
      <c r="AL36" s="13"/>
      <c r="AM36" s="13"/>
      <c r="AN36" s="13"/>
      <c r="AO36" s="13"/>
      <c r="AP36" s="13"/>
    </row>
    <row r="37" spans="1:42" ht="15" customHeight="1">
      <c r="A37" s="63"/>
      <c r="B37" s="189"/>
      <c r="C37" s="188"/>
      <c r="D37" s="7"/>
      <c r="E37" s="7" t="s">
        <v>59</v>
      </c>
      <c r="F37" s="97"/>
      <c r="G37" s="97"/>
      <c r="H37" s="97"/>
      <c r="I37" s="97"/>
      <c r="J37" s="160">
        <v>164</v>
      </c>
      <c r="K37" s="161"/>
      <c r="L37" s="161"/>
      <c r="M37" s="161"/>
      <c r="N37" s="161"/>
      <c r="O37" s="161"/>
      <c r="P37" s="161"/>
      <c r="Q37" s="161"/>
      <c r="R37" s="161"/>
      <c r="S37" s="161"/>
      <c r="T37" s="161"/>
      <c r="U37" s="162"/>
      <c r="V37" s="77"/>
      <c r="W37" s="64"/>
      <c r="X37" s="88"/>
      <c r="Y37" s="13"/>
      <c r="Z37" s="13"/>
      <c r="AA37" s="13"/>
      <c r="AB37" s="13"/>
      <c r="AC37" s="13"/>
      <c r="AD37" s="13"/>
      <c r="AE37" s="13">
        <v>2035</v>
      </c>
      <c r="AF37" s="13">
        <v>26</v>
      </c>
      <c r="AG37" s="13">
        <v>26</v>
      </c>
      <c r="AH37" s="13"/>
      <c r="AI37" s="13"/>
      <c r="AJ37" s="13"/>
      <c r="AK37" s="13"/>
      <c r="AL37" s="13"/>
      <c r="AM37" s="13"/>
      <c r="AN37" s="13"/>
      <c r="AO37" s="13"/>
      <c r="AP37" s="13"/>
    </row>
    <row r="38" spans="1:42" ht="7.5" customHeight="1">
      <c r="A38" s="63"/>
      <c r="B38" s="10"/>
      <c r="C38" s="11"/>
      <c r="D38" s="7"/>
      <c r="E38" s="7"/>
      <c r="F38" s="7"/>
      <c r="G38" s="7"/>
      <c r="H38" s="7"/>
      <c r="I38" s="7"/>
      <c r="J38" s="7"/>
      <c r="K38" s="7"/>
      <c r="L38" s="7"/>
      <c r="M38" s="7"/>
      <c r="N38" s="7"/>
      <c r="O38" s="7"/>
      <c r="P38" s="7"/>
      <c r="Q38" s="7"/>
      <c r="R38" s="7"/>
      <c r="S38" s="7"/>
      <c r="T38" s="7"/>
      <c r="U38" s="7"/>
      <c r="V38" s="9"/>
      <c r="W38" s="64"/>
      <c r="X38" s="88"/>
      <c r="Y38" s="13"/>
      <c r="Z38" s="13"/>
      <c r="AA38" s="13"/>
      <c r="AB38" s="13"/>
      <c r="AC38" s="13"/>
      <c r="AD38" s="13"/>
      <c r="AE38" s="13">
        <v>2036</v>
      </c>
      <c r="AF38" s="13">
        <v>27</v>
      </c>
      <c r="AG38" s="13">
        <v>27</v>
      </c>
      <c r="AH38" s="13"/>
      <c r="AI38" s="13"/>
      <c r="AJ38" s="13"/>
      <c r="AK38" s="13"/>
      <c r="AL38" s="13"/>
      <c r="AM38" s="13"/>
      <c r="AN38" s="13"/>
      <c r="AO38" s="13"/>
      <c r="AP38" s="13"/>
    </row>
    <row r="39" spans="1:42" ht="15" customHeight="1">
      <c r="A39" s="63"/>
      <c r="B39" s="187" t="s">
        <v>65</v>
      </c>
      <c r="C39" s="210"/>
      <c r="D39" s="7"/>
      <c r="E39" s="7" t="s">
        <v>60</v>
      </c>
      <c r="F39" s="7"/>
      <c r="G39" s="7"/>
      <c r="H39" s="7"/>
      <c r="I39" s="7"/>
      <c r="J39" s="157" t="s">
        <v>128</v>
      </c>
      <c r="K39" s="158"/>
      <c r="L39" s="158"/>
      <c r="M39" s="158"/>
      <c r="N39" s="158"/>
      <c r="O39" s="158"/>
      <c r="P39" s="158"/>
      <c r="Q39" s="158"/>
      <c r="R39" s="158"/>
      <c r="S39" s="158"/>
      <c r="T39" s="158"/>
      <c r="U39" s="159"/>
      <c r="V39" s="78"/>
      <c r="W39" s="64"/>
      <c r="X39" s="88"/>
      <c r="Y39" s="13"/>
      <c r="Z39" s="13"/>
      <c r="AA39" s="13"/>
      <c r="AB39" s="13"/>
      <c r="AC39" s="13"/>
      <c r="AD39" s="13"/>
      <c r="AE39" s="13">
        <v>2037</v>
      </c>
      <c r="AF39" s="13">
        <v>28</v>
      </c>
      <c r="AG39" s="13">
        <v>28</v>
      </c>
      <c r="AH39" s="13"/>
      <c r="AI39" s="13"/>
      <c r="AJ39" s="13"/>
      <c r="AK39" s="13"/>
      <c r="AL39" s="13"/>
      <c r="AM39" s="13"/>
      <c r="AN39" s="13"/>
      <c r="AO39" s="13"/>
      <c r="AP39" s="13"/>
    </row>
    <row r="40" spans="1:42" ht="15" customHeight="1">
      <c r="A40" s="63"/>
      <c r="B40" s="211"/>
      <c r="C40" s="210"/>
      <c r="D40" s="7"/>
      <c r="E40" s="7" t="s">
        <v>56</v>
      </c>
      <c r="F40" s="7"/>
      <c r="G40" s="7"/>
      <c r="H40" s="7"/>
      <c r="I40" s="7"/>
      <c r="J40" s="157">
        <v>2019</v>
      </c>
      <c r="K40" s="158"/>
      <c r="L40" s="158"/>
      <c r="M40" s="158"/>
      <c r="N40" s="158"/>
      <c r="O40" s="158"/>
      <c r="P40" s="158"/>
      <c r="Q40" s="158"/>
      <c r="R40" s="158"/>
      <c r="S40" s="158"/>
      <c r="T40" s="158"/>
      <c r="U40" s="159"/>
      <c r="V40" s="78"/>
      <c r="W40" s="64"/>
      <c r="X40" s="88"/>
      <c r="Y40" s="13"/>
      <c r="Z40" s="13"/>
      <c r="AA40" s="13"/>
      <c r="AB40" s="13"/>
      <c r="AC40" s="13"/>
      <c r="AD40" s="13"/>
      <c r="AE40" s="13">
        <v>2038</v>
      </c>
      <c r="AF40" s="13">
        <v>29</v>
      </c>
      <c r="AG40" s="13">
        <v>29</v>
      </c>
      <c r="AH40" s="13"/>
      <c r="AI40" s="13"/>
      <c r="AJ40" s="13"/>
      <c r="AK40" s="13"/>
      <c r="AL40" s="13"/>
      <c r="AM40" s="13"/>
      <c r="AN40" s="13"/>
      <c r="AO40" s="13"/>
      <c r="AP40" s="13"/>
    </row>
    <row r="41" spans="1:42" ht="15" customHeight="1">
      <c r="A41" s="63"/>
      <c r="B41" s="211"/>
      <c r="C41" s="210"/>
      <c r="D41" s="7"/>
      <c r="E41" s="7" t="s">
        <v>57</v>
      </c>
      <c r="F41" s="7"/>
      <c r="G41" s="7"/>
      <c r="H41" s="7"/>
      <c r="I41" s="7"/>
      <c r="J41" s="157">
        <v>35</v>
      </c>
      <c r="K41" s="158"/>
      <c r="L41" s="158"/>
      <c r="M41" s="158"/>
      <c r="N41" s="158"/>
      <c r="O41" s="158"/>
      <c r="P41" s="158"/>
      <c r="Q41" s="158"/>
      <c r="R41" s="158"/>
      <c r="S41" s="158"/>
      <c r="T41" s="158"/>
      <c r="U41" s="159"/>
      <c r="V41" s="78"/>
      <c r="W41" s="64"/>
      <c r="X41" s="88"/>
      <c r="Y41" s="13"/>
      <c r="Z41" s="13"/>
      <c r="AA41" s="13"/>
      <c r="AB41" s="13"/>
      <c r="AC41" s="13"/>
      <c r="AD41" s="13"/>
      <c r="AE41" s="13">
        <v>2039</v>
      </c>
      <c r="AF41" s="13">
        <v>30</v>
      </c>
      <c r="AG41" s="13">
        <v>30</v>
      </c>
      <c r="AH41" s="13"/>
      <c r="AI41" s="13"/>
      <c r="AJ41" s="13"/>
      <c r="AK41" s="13"/>
      <c r="AL41" s="13"/>
      <c r="AM41" s="13"/>
      <c r="AN41" s="13"/>
      <c r="AO41" s="13"/>
      <c r="AP41" s="13"/>
    </row>
    <row r="42" spans="1:42" ht="15" customHeight="1">
      <c r="A42" s="63"/>
      <c r="B42" s="211"/>
      <c r="C42" s="210"/>
      <c r="D42" s="97"/>
      <c r="E42" s="7" t="s">
        <v>58</v>
      </c>
      <c r="F42" s="7"/>
      <c r="G42" s="7"/>
      <c r="H42" s="7"/>
      <c r="I42" s="7"/>
      <c r="J42" s="178">
        <v>40</v>
      </c>
      <c r="K42" s="179"/>
      <c r="L42" s="179"/>
      <c r="M42" s="179"/>
      <c r="N42" s="179"/>
      <c r="O42" s="179"/>
      <c r="P42" s="179"/>
      <c r="Q42" s="179"/>
      <c r="R42" s="179"/>
      <c r="S42" s="179"/>
      <c r="T42" s="179"/>
      <c r="U42" s="180"/>
      <c r="V42" s="79"/>
      <c r="W42" s="64"/>
      <c r="X42" s="88"/>
      <c r="Y42" s="13"/>
      <c r="Z42" s="13"/>
      <c r="AA42" s="13"/>
      <c r="AB42" s="13"/>
      <c r="AC42" s="13"/>
      <c r="AD42" s="13"/>
      <c r="AE42" s="13">
        <v>2040</v>
      </c>
      <c r="AF42" s="13">
        <v>31</v>
      </c>
      <c r="AG42" s="13">
        <v>31</v>
      </c>
      <c r="AH42" s="13"/>
      <c r="AI42" s="13"/>
      <c r="AJ42" s="13"/>
      <c r="AK42" s="13"/>
      <c r="AL42" s="13"/>
      <c r="AM42" s="13"/>
      <c r="AN42" s="13"/>
      <c r="AO42" s="13"/>
      <c r="AP42" s="13"/>
    </row>
    <row r="43" spans="1:42" ht="15" customHeight="1">
      <c r="A43" s="63"/>
      <c r="B43" s="211"/>
      <c r="C43" s="210"/>
      <c r="D43" s="7"/>
      <c r="E43" s="7" t="s">
        <v>59</v>
      </c>
      <c r="F43" s="97"/>
      <c r="G43" s="97"/>
      <c r="H43" s="97"/>
      <c r="I43" s="97"/>
      <c r="J43" s="160">
        <v>300</v>
      </c>
      <c r="K43" s="161"/>
      <c r="L43" s="161"/>
      <c r="M43" s="161"/>
      <c r="N43" s="161"/>
      <c r="O43" s="161"/>
      <c r="P43" s="161"/>
      <c r="Q43" s="161"/>
      <c r="R43" s="161"/>
      <c r="S43" s="161"/>
      <c r="T43" s="161"/>
      <c r="U43" s="162"/>
      <c r="V43" s="77"/>
      <c r="W43" s="64"/>
      <c r="X43" s="88"/>
      <c r="Y43" s="13"/>
      <c r="Z43" s="13"/>
      <c r="AA43" s="13"/>
      <c r="AB43" s="13"/>
      <c r="AC43" s="13"/>
      <c r="AD43" s="13"/>
      <c r="AE43" s="13">
        <v>2041</v>
      </c>
      <c r="AF43" s="13">
        <v>32</v>
      </c>
      <c r="AG43" s="13">
        <v>32</v>
      </c>
      <c r="AH43" s="13"/>
      <c r="AI43" s="13"/>
      <c r="AJ43" s="13"/>
      <c r="AK43" s="13"/>
      <c r="AL43" s="13"/>
      <c r="AM43" s="13"/>
      <c r="AN43" s="13"/>
      <c r="AO43" s="13"/>
      <c r="AP43" s="13"/>
    </row>
    <row r="44" spans="1:42" ht="7.5" customHeight="1">
      <c r="A44" s="63"/>
      <c r="B44" s="6"/>
      <c r="C44" s="7"/>
      <c r="D44" s="7"/>
      <c r="E44" s="7"/>
      <c r="F44" s="7"/>
      <c r="G44" s="7"/>
      <c r="H44" s="7"/>
      <c r="I44" s="7"/>
      <c r="J44" s="7"/>
      <c r="K44" s="7"/>
      <c r="L44" s="7"/>
      <c r="M44" s="7"/>
      <c r="N44" s="7"/>
      <c r="O44" s="7"/>
      <c r="P44" s="7"/>
      <c r="Q44" s="7"/>
      <c r="R44" s="7"/>
      <c r="S44" s="7"/>
      <c r="T44" s="7"/>
      <c r="U44" s="7"/>
      <c r="V44" s="9"/>
      <c r="W44" s="64"/>
      <c r="X44" s="88"/>
      <c r="Y44" s="13"/>
      <c r="Z44" s="13"/>
      <c r="AA44" s="13"/>
      <c r="AB44" s="13"/>
      <c r="AC44" s="13"/>
      <c r="AD44" s="13"/>
      <c r="AE44" s="13">
        <v>2042</v>
      </c>
      <c r="AF44" s="13">
        <v>33</v>
      </c>
      <c r="AG44" s="13">
        <v>33</v>
      </c>
      <c r="AH44" s="13"/>
      <c r="AI44" s="13"/>
      <c r="AJ44" s="13"/>
      <c r="AK44" s="13"/>
      <c r="AL44" s="13"/>
      <c r="AM44" s="13"/>
      <c r="AN44" s="13"/>
      <c r="AO44" s="13"/>
      <c r="AP44" s="13"/>
    </row>
    <row r="45" spans="1:42" ht="4.5" customHeight="1">
      <c r="A45" s="63"/>
      <c r="B45" s="167" t="s">
        <v>66</v>
      </c>
      <c r="C45" s="168"/>
      <c r="D45" s="168"/>
      <c r="E45" s="168"/>
      <c r="F45" s="168"/>
      <c r="G45" s="168"/>
      <c r="H45" s="168"/>
      <c r="I45" s="168"/>
      <c r="J45" s="168"/>
      <c r="K45" s="168"/>
      <c r="L45" s="168"/>
      <c r="M45" s="168"/>
      <c r="N45" s="168"/>
      <c r="O45" s="168"/>
      <c r="P45" s="168"/>
      <c r="Q45" s="168"/>
      <c r="R45" s="168"/>
      <c r="S45" s="168"/>
      <c r="T45" s="168"/>
      <c r="U45" s="168"/>
      <c r="V45" s="169"/>
      <c r="W45" s="64"/>
      <c r="X45" s="88"/>
      <c r="Y45" s="13"/>
      <c r="Z45" s="13"/>
      <c r="AA45" s="13"/>
      <c r="AB45" s="13"/>
      <c r="AC45" s="13"/>
      <c r="AD45" s="13"/>
      <c r="AE45" s="13">
        <v>2043</v>
      </c>
      <c r="AF45" s="13">
        <v>34</v>
      </c>
      <c r="AG45" s="13">
        <v>34</v>
      </c>
      <c r="AH45" s="13"/>
      <c r="AI45" s="13"/>
      <c r="AJ45" s="13"/>
      <c r="AK45" s="13"/>
      <c r="AL45" s="13"/>
      <c r="AM45" s="13"/>
      <c r="AN45" s="13"/>
      <c r="AO45" s="13"/>
      <c r="AP45" s="13"/>
    </row>
    <row r="46" spans="1:42" ht="7.5" customHeight="1">
      <c r="A46" s="63"/>
      <c r="B46" s="167"/>
      <c r="C46" s="168"/>
      <c r="D46" s="168"/>
      <c r="E46" s="168"/>
      <c r="F46" s="168"/>
      <c r="G46" s="168"/>
      <c r="H46" s="168"/>
      <c r="I46" s="168"/>
      <c r="J46" s="168"/>
      <c r="K46" s="168"/>
      <c r="L46" s="168"/>
      <c r="M46" s="168"/>
      <c r="N46" s="168"/>
      <c r="O46" s="168"/>
      <c r="P46" s="168"/>
      <c r="Q46" s="168"/>
      <c r="R46" s="168"/>
      <c r="S46" s="168"/>
      <c r="T46" s="168"/>
      <c r="U46" s="168"/>
      <c r="V46" s="169"/>
      <c r="W46" s="64"/>
      <c r="X46" s="88"/>
      <c r="Y46" s="13"/>
      <c r="Z46" s="13"/>
      <c r="AA46" s="13"/>
      <c r="AB46" s="13"/>
      <c r="AC46" s="13"/>
      <c r="AD46" s="13"/>
      <c r="AE46" s="13">
        <v>2044</v>
      </c>
      <c r="AF46" s="13">
        <v>35</v>
      </c>
      <c r="AG46" s="13">
        <v>35</v>
      </c>
      <c r="AH46" s="13"/>
      <c r="AI46" s="13"/>
      <c r="AJ46" s="13"/>
      <c r="AK46" s="13"/>
      <c r="AL46" s="13"/>
      <c r="AM46" s="13"/>
      <c r="AN46" s="13"/>
      <c r="AO46" s="13"/>
      <c r="AP46" s="13"/>
    </row>
    <row r="47" spans="1:42" ht="15">
      <c r="A47" s="63"/>
      <c r="B47" s="167"/>
      <c r="C47" s="168"/>
      <c r="D47" s="168"/>
      <c r="E47" s="168"/>
      <c r="F47" s="168"/>
      <c r="G47" s="168"/>
      <c r="H47" s="168"/>
      <c r="I47" s="168"/>
      <c r="J47" s="168"/>
      <c r="K47" s="168"/>
      <c r="L47" s="168"/>
      <c r="M47" s="168"/>
      <c r="N47" s="168"/>
      <c r="O47" s="168"/>
      <c r="P47" s="168"/>
      <c r="Q47" s="168"/>
      <c r="R47" s="168"/>
      <c r="S47" s="168"/>
      <c r="T47" s="168"/>
      <c r="U47" s="168"/>
      <c r="V47" s="169"/>
      <c r="W47" s="64"/>
      <c r="X47" s="88"/>
      <c r="Y47" s="13"/>
      <c r="Z47" s="13"/>
      <c r="AA47" s="13"/>
      <c r="AB47" s="13"/>
      <c r="AC47" s="13"/>
      <c r="AD47" s="13"/>
      <c r="AE47" s="13">
        <v>2045</v>
      </c>
      <c r="AF47" s="13">
        <v>36</v>
      </c>
      <c r="AG47" s="13">
        <v>36</v>
      </c>
      <c r="AH47" s="13"/>
      <c r="AI47" s="13"/>
      <c r="AJ47" s="13"/>
      <c r="AK47" s="13"/>
      <c r="AL47" s="13"/>
      <c r="AM47" s="13"/>
      <c r="AN47" s="13"/>
      <c r="AO47" s="13"/>
      <c r="AP47" s="13"/>
    </row>
    <row r="48" spans="1:42" ht="7.5" customHeight="1">
      <c r="A48" s="63"/>
      <c r="B48" s="6"/>
      <c r="C48" s="7"/>
      <c r="D48" s="7"/>
      <c r="E48" s="7"/>
      <c r="F48" s="7"/>
      <c r="G48" s="7"/>
      <c r="H48" s="7"/>
      <c r="I48" s="7"/>
      <c r="J48" s="7"/>
      <c r="K48" s="7"/>
      <c r="L48" s="7"/>
      <c r="M48" s="7"/>
      <c r="N48" s="7"/>
      <c r="O48" s="7"/>
      <c r="P48" s="7"/>
      <c r="Q48" s="7"/>
      <c r="R48" s="7"/>
      <c r="S48" s="7"/>
      <c r="T48" s="7"/>
      <c r="U48" s="7"/>
      <c r="V48" s="9"/>
      <c r="W48" s="64"/>
      <c r="X48" s="88"/>
      <c r="Y48" s="13"/>
      <c r="Z48" s="13"/>
      <c r="AA48" s="13"/>
      <c r="AB48" s="13"/>
      <c r="AC48" s="13"/>
      <c r="AD48" s="13"/>
      <c r="AE48" s="13">
        <v>2046</v>
      </c>
      <c r="AF48" s="13">
        <v>37</v>
      </c>
      <c r="AG48" s="13">
        <v>37</v>
      </c>
      <c r="AH48" s="13"/>
      <c r="AI48" s="13"/>
      <c r="AJ48" s="13"/>
      <c r="AK48" s="13"/>
      <c r="AL48" s="13"/>
      <c r="AM48" s="13"/>
      <c r="AN48" s="13"/>
      <c r="AO48" s="13"/>
      <c r="AP48" s="13"/>
    </row>
    <row r="49" spans="1:42" ht="15" customHeight="1">
      <c r="A49" s="63"/>
      <c r="B49" s="6" t="s">
        <v>67</v>
      </c>
      <c r="C49" s="7"/>
      <c r="D49" s="7"/>
      <c r="E49" s="7"/>
      <c r="F49" s="7"/>
      <c r="G49" s="7"/>
      <c r="H49" s="7"/>
      <c r="I49" s="7"/>
      <c r="J49" s="190">
        <v>0.065</v>
      </c>
      <c r="K49" s="191"/>
      <c r="L49" s="191"/>
      <c r="M49" s="191"/>
      <c r="N49" s="191"/>
      <c r="O49" s="191"/>
      <c r="P49" s="191"/>
      <c r="Q49" s="191"/>
      <c r="R49" s="191"/>
      <c r="S49" s="191"/>
      <c r="T49" s="191"/>
      <c r="U49" s="192"/>
      <c r="V49" s="76"/>
      <c r="W49" s="64"/>
      <c r="X49" s="88"/>
      <c r="Y49" s="13"/>
      <c r="Z49" s="13"/>
      <c r="AA49" s="13"/>
      <c r="AB49" s="13"/>
      <c r="AC49" s="13"/>
      <c r="AD49" s="13"/>
      <c r="AE49" s="13">
        <v>2047</v>
      </c>
      <c r="AF49" s="13">
        <v>38</v>
      </c>
      <c r="AG49" s="13">
        <v>38</v>
      </c>
      <c r="AH49" s="13"/>
      <c r="AI49" s="13"/>
      <c r="AJ49" s="13"/>
      <c r="AK49" s="13"/>
      <c r="AL49" s="13"/>
      <c r="AM49" s="13"/>
      <c r="AN49" s="13"/>
      <c r="AO49" s="13"/>
      <c r="AP49" s="13"/>
    </row>
    <row r="50" spans="1:42" ht="15" customHeight="1">
      <c r="A50" s="63"/>
      <c r="B50" s="6" t="s">
        <v>93</v>
      </c>
      <c r="C50" s="97"/>
      <c r="D50" s="97"/>
      <c r="E50" s="97"/>
      <c r="F50" s="97"/>
      <c r="G50" s="97"/>
      <c r="H50" s="7"/>
      <c r="I50" s="7"/>
      <c r="J50" s="190">
        <v>0.05</v>
      </c>
      <c r="K50" s="191"/>
      <c r="L50" s="191"/>
      <c r="M50" s="191"/>
      <c r="N50" s="191"/>
      <c r="O50" s="191"/>
      <c r="P50" s="191"/>
      <c r="Q50" s="191"/>
      <c r="R50" s="191"/>
      <c r="S50" s="191"/>
      <c r="T50" s="191"/>
      <c r="U50" s="192"/>
      <c r="V50" s="76"/>
      <c r="W50" s="64"/>
      <c r="X50" s="88"/>
      <c r="Y50" s="13"/>
      <c r="Z50" s="13"/>
      <c r="AA50" s="13"/>
      <c r="AB50" s="13"/>
      <c r="AC50" s="13"/>
      <c r="AD50" s="13"/>
      <c r="AE50" s="13">
        <v>2048</v>
      </c>
      <c r="AF50" s="13">
        <v>39</v>
      </c>
      <c r="AG50" s="13">
        <v>39</v>
      </c>
      <c r="AH50" s="13"/>
      <c r="AI50" s="13"/>
      <c r="AJ50" s="13"/>
      <c r="AK50" s="13"/>
      <c r="AL50" s="13"/>
      <c r="AM50" s="13"/>
      <c r="AN50" s="13"/>
      <c r="AO50" s="13"/>
      <c r="AP50" s="13"/>
    </row>
    <row r="51" spans="1:42" ht="7.5" customHeight="1">
      <c r="A51" s="63"/>
      <c r="B51" s="6"/>
      <c r="C51" s="7"/>
      <c r="D51" s="7"/>
      <c r="E51" s="7"/>
      <c r="F51" s="7"/>
      <c r="G51" s="7"/>
      <c r="H51" s="7"/>
      <c r="I51" s="7"/>
      <c r="J51" s="7"/>
      <c r="K51" s="7"/>
      <c r="L51" s="7"/>
      <c r="M51" s="7"/>
      <c r="N51" s="7"/>
      <c r="O51" s="7"/>
      <c r="P51" s="7"/>
      <c r="Q51" s="7"/>
      <c r="R51" s="7"/>
      <c r="S51" s="7"/>
      <c r="T51" s="7"/>
      <c r="U51" s="7"/>
      <c r="V51" s="9"/>
      <c r="W51" s="64"/>
      <c r="X51" s="88"/>
      <c r="Y51" s="13"/>
      <c r="Z51" s="13"/>
      <c r="AA51" s="13"/>
      <c r="AB51" s="13"/>
      <c r="AC51" s="13"/>
      <c r="AD51" s="13"/>
      <c r="AE51" s="13">
        <v>2049</v>
      </c>
      <c r="AF51" s="13">
        <v>40</v>
      </c>
      <c r="AG51" s="13">
        <v>40</v>
      </c>
      <c r="AH51" s="13"/>
      <c r="AI51" s="13"/>
      <c r="AJ51" s="13"/>
      <c r="AK51" s="13"/>
      <c r="AL51" s="13"/>
      <c r="AM51" s="13"/>
      <c r="AN51" s="13"/>
      <c r="AO51" s="13"/>
      <c r="AP51" s="13"/>
    </row>
    <row r="52" spans="1:42" ht="4.5" customHeight="1">
      <c r="A52" s="63"/>
      <c r="B52" s="167" t="s">
        <v>111</v>
      </c>
      <c r="C52" s="168"/>
      <c r="D52" s="168"/>
      <c r="E52" s="168"/>
      <c r="F52" s="168"/>
      <c r="G52" s="168"/>
      <c r="H52" s="168"/>
      <c r="I52" s="168"/>
      <c r="J52" s="168"/>
      <c r="K52" s="168"/>
      <c r="L52" s="168"/>
      <c r="M52" s="168"/>
      <c r="N52" s="168"/>
      <c r="O52" s="168"/>
      <c r="P52" s="168"/>
      <c r="Q52" s="168"/>
      <c r="R52" s="168"/>
      <c r="S52" s="168"/>
      <c r="T52" s="168"/>
      <c r="U52" s="168"/>
      <c r="V52" s="169"/>
      <c r="W52" s="64"/>
      <c r="X52" s="88"/>
      <c r="Y52" s="13"/>
      <c r="Z52" s="13"/>
      <c r="AA52" s="13"/>
      <c r="AB52" s="13"/>
      <c r="AC52" s="13"/>
      <c r="AD52" s="13"/>
      <c r="AE52" s="13"/>
      <c r="AF52" s="13">
        <v>41</v>
      </c>
      <c r="AG52" s="13">
        <v>41</v>
      </c>
      <c r="AH52" s="13"/>
      <c r="AI52" s="13"/>
      <c r="AJ52" s="13"/>
      <c r="AK52" s="13"/>
      <c r="AL52" s="13"/>
      <c r="AM52" s="13"/>
      <c r="AN52" s="13"/>
      <c r="AO52" s="13"/>
      <c r="AP52" s="13"/>
    </row>
    <row r="53" spans="1:42" ht="7.5" customHeight="1">
      <c r="A53" s="63"/>
      <c r="B53" s="167"/>
      <c r="C53" s="168"/>
      <c r="D53" s="168"/>
      <c r="E53" s="168"/>
      <c r="F53" s="168"/>
      <c r="G53" s="168"/>
      <c r="H53" s="168"/>
      <c r="I53" s="168"/>
      <c r="J53" s="168"/>
      <c r="K53" s="168"/>
      <c r="L53" s="168"/>
      <c r="M53" s="168"/>
      <c r="N53" s="168"/>
      <c r="O53" s="168"/>
      <c r="P53" s="168"/>
      <c r="Q53" s="168"/>
      <c r="R53" s="168"/>
      <c r="S53" s="168"/>
      <c r="T53" s="168"/>
      <c r="U53" s="168"/>
      <c r="V53" s="169"/>
      <c r="W53" s="64"/>
      <c r="X53" s="88"/>
      <c r="Y53" s="13"/>
      <c r="Z53" s="13"/>
      <c r="AA53" s="13"/>
      <c r="AB53" s="13"/>
      <c r="AC53" s="13"/>
      <c r="AD53" s="13"/>
      <c r="AE53" s="13"/>
      <c r="AF53" s="13">
        <v>42</v>
      </c>
      <c r="AG53" s="13">
        <v>42</v>
      </c>
      <c r="AH53" s="13"/>
      <c r="AI53" s="13"/>
      <c r="AJ53" s="13"/>
      <c r="AK53" s="13"/>
      <c r="AL53" s="13"/>
      <c r="AM53" s="13"/>
      <c r="AN53" s="13"/>
      <c r="AO53" s="13"/>
      <c r="AP53" s="13"/>
    </row>
    <row r="54" spans="1:42" ht="15">
      <c r="A54" s="63"/>
      <c r="B54" s="167"/>
      <c r="C54" s="168"/>
      <c r="D54" s="168"/>
      <c r="E54" s="168"/>
      <c r="F54" s="168"/>
      <c r="G54" s="168"/>
      <c r="H54" s="168"/>
      <c r="I54" s="168"/>
      <c r="J54" s="168"/>
      <c r="K54" s="168"/>
      <c r="L54" s="168"/>
      <c r="M54" s="168"/>
      <c r="N54" s="168"/>
      <c r="O54" s="168"/>
      <c r="P54" s="168"/>
      <c r="Q54" s="168"/>
      <c r="R54" s="168"/>
      <c r="S54" s="168"/>
      <c r="T54" s="168"/>
      <c r="U54" s="168"/>
      <c r="V54" s="169"/>
      <c r="W54" s="64"/>
      <c r="X54" s="88"/>
      <c r="Y54" s="13"/>
      <c r="Z54" s="13"/>
      <c r="AA54" s="13"/>
      <c r="AB54" s="13"/>
      <c r="AC54" s="13"/>
      <c r="AD54" s="13"/>
      <c r="AE54" s="13"/>
      <c r="AF54" s="13">
        <v>43</v>
      </c>
      <c r="AG54" s="13">
        <v>43</v>
      </c>
      <c r="AH54" s="13"/>
      <c r="AI54" s="13"/>
      <c r="AJ54" s="13"/>
      <c r="AK54" s="13"/>
      <c r="AL54" s="13"/>
      <c r="AM54" s="13"/>
      <c r="AN54" s="13"/>
      <c r="AO54" s="13"/>
      <c r="AP54" s="13"/>
    </row>
    <row r="55" spans="1:42" ht="7.5" customHeight="1">
      <c r="A55" s="63"/>
      <c r="B55" s="6"/>
      <c r="C55" s="7"/>
      <c r="D55" s="7"/>
      <c r="E55" s="7"/>
      <c r="F55" s="7"/>
      <c r="G55" s="7"/>
      <c r="H55" s="7"/>
      <c r="I55" s="7"/>
      <c r="J55" s="7"/>
      <c r="K55" s="7"/>
      <c r="L55" s="7"/>
      <c r="M55" s="7"/>
      <c r="N55" s="7"/>
      <c r="O55" s="7"/>
      <c r="P55" s="7"/>
      <c r="Q55" s="7"/>
      <c r="R55" s="7"/>
      <c r="S55" s="7"/>
      <c r="T55" s="7"/>
      <c r="U55" s="7"/>
      <c r="V55" s="9"/>
      <c r="W55" s="64"/>
      <c r="X55" s="88"/>
      <c r="Y55" s="13"/>
      <c r="Z55" s="13"/>
      <c r="AA55" s="13"/>
      <c r="AB55" s="13"/>
      <c r="AC55" s="13"/>
      <c r="AD55" s="13"/>
      <c r="AE55" s="13"/>
      <c r="AF55" s="13">
        <v>44</v>
      </c>
      <c r="AG55" s="13">
        <v>44</v>
      </c>
      <c r="AH55" s="13"/>
      <c r="AI55" s="13"/>
      <c r="AJ55" s="13"/>
      <c r="AK55" s="13"/>
      <c r="AL55" s="13"/>
      <c r="AM55" s="13"/>
      <c r="AN55" s="13"/>
      <c r="AO55" s="13"/>
      <c r="AP55" s="13"/>
    </row>
    <row r="56" spans="1:42" ht="15" customHeight="1">
      <c r="A56" s="63"/>
      <c r="B56" s="6" t="s">
        <v>68</v>
      </c>
      <c r="C56" s="7"/>
      <c r="D56" s="7"/>
      <c r="E56" s="7"/>
      <c r="F56" s="7"/>
      <c r="G56" s="7"/>
      <c r="H56" s="7"/>
      <c r="I56" s="7"/>
      <c r="J56" s="173">
        <v>3712.5</v>
      </c>
      <c r="K56" s="174"/>
      <c r="L56" s="174"/>
      <c r="M56" s="174"/>
      <c r="N56" s="174"/>
      <c r="O56" s="174"/>
      <c r="P56" s="174"/>
      <c r="Q56" s="174"/>
      <c r="R56" s="174"/>
      <c r="S56" s="174"/>
      <c r="T56" s="174"/>
      <c r="U56" s="175"/>
      <c r="V56" s="77"/>
      <c r="W56" s="64"/>
      <c r="X56" s="88"/>
      <c r="Y56" s="13"/>
      <c r="Z56" s="13"/>
      <c r="AA56" s="13"/>
      <c r="AB56" s="13"/>
      <c r="AC56" s="13"/>
      <c r="AD56" s="13"/>
      <c r="AE56" s="13"/>
      <c r="AF56" s="13">
        <v>45</v>
      </c>
      <c r="AG56" s="13">
        <v>45</v>
      </c>
      <c r="AH56" s="13"/>
      <c r="AI56" s="13"/>
      <c r="AJ56" s="13"/>
      <c r="AK56" s="13"/>
      <c r="AL56" s="13"/>
      <c r="AM56" s="13"/>
      <c r="AN56" s="13"/>
      <c r="AO56" s="13"/>
      <c r="AP56" s="13"/>
    </row>
    <row r="57" spans="1:42" ht="15" customHeight="1">
      <c r="A57" s="63"/>
      <c r="B57" s="6" t="s">
        <v>69</v>
      </c>
      <c r="C57" s="7"/>
      <c r="D57" s="7"/>
      <c r="E57" s="7"/>
      <c r="F57" s="7"/>
      <c r="G57" s="7"/>
      <c r="H57" s="7"/>
      <c r="I57" s="7"/>
      <c r="J57" s="184">
        <v>0.146</v>
      </c>
      <c r="K57" s="185"/>
      <c r="L57" s="185"/>
      <c r="M57" s="185"/>
      <c r="N57" s="185"/>
      <c r="O57" s="185"/>
      <c r="P57" s="185"/>
      <c r="Q57" s="185"/>
      <c r="R57" s="185"/>
      <c r="S57" s="185"/>
      <c r="T57" s="185"/>
      <c r="U57" s="186"/>
      <c r="V57" s="76"/>
      <c r="W57" s="64"/>
      <c r="X57" s="88"/>
      <c r="Y57" s="13"/>
      <c r="Z57" s="13"/>
      <c r="AA57" s="13"/>
      <c r="AB57" s="13"/>
      <c r="AC57" s="13"/>
      <c r="AD57" s="13"/>
      <c r="AE57" s="13"/>
      <c r="AF57" s="13">
        <v>46</v>
      </c>
      <c r="AG57" s="13">
        <v>46</v>
      </c>
      <c r="AH57" s="13"/>
      <c r="AI57" s="13"/>
      <c r="AJ57" s="13"/>
      <c r="AK57" s="13"/>
      <c r="AL57" s="13"/>
      <c r="AM57" s="13"/>
      <c r="AN57" s="13"/>
      <c r="AO57" s="13"/>
      <c r="AP57" s="13"/>
    </row>
    <row r="58" spans="1:42" ht="15" customHeight="1">
      <c r="A58" s="63"/>
      <c r="B58" s="6" t="s">
        <v>8</v>
      </c>
      <c r="C58" s="7"/>
      <c r="D58" s="7"/>
      <c r="E58" s="7"/>
      <c r="F58" s="7"/>
      <c r="G58" s="7"/>
      <c r="H58" s="7"/>
      <c r="I58" s="7"/>
      <c r="J58" s="184">
        <v>0.009</v>
      </c>
      <c r="K58" s="185"/>
      <c r="L58" s="185"/>
      <c r="M58" s="185"/>
      <c r="N58" s="185"/>
      <c r="O58" s="185"/>
      <c r="P58" s="185"/>
      <c r="Q58" s="185"/>
      <c r="R58" s="185"/>
      <c r="S58" s="185"/>
      <c r="T58" s="185"/>
      <c r="U58" s="186"/>
      <c r="V58" s="76"/>
      <c r="W58" s="64"/>
      <c r="X58" s="88"/>
      <c r="Y58" s="13"/>
      <c r="Z58" s="13"/>
      <c r="AA58" s="13"/>
      <c r="AB58" s="13"/>
      <c r="AC58" s="13"/>
      <c r="AD58" s="13"/>
      <c r="AE58" s="13"/>
      <c r="AF58" s="13">
        <v>47</v>
      </c>
      <c r="AG58" s="13">
        <v>47</v>
      </c>
      <c r="AH58" s="13"/>
      <c r="AI58" s="13"/>
      <c r="AJ58" s="13"/>
      <c r="AK58" s="13"/>
      <c r="AL58" s="13"/>
      <c r="AM58" s="13"/>
      <c r="AN58" s="13"/>
      <c r="AO58" s="13"/>
      <c r="AP58" s="13"/>
    </row>
    <row r="59" spans="1:42" ht="15" customHeight="1">
      <c r="A59" s="63"/>
      <c r="B59" s="6" t="s">
        <v>70</v>
      </c>
      <c r="C59" s="7"/>
      <c r="D59" s="7"/>
      <c r="E59" s="7"/>
      <c r="F59" s="7"/>
      <c r="G59" s="7"/>
      <c r="H59" s="7"/>
      <c r="I59" s="7"/>
      <c r="J59" s="184">
        <v>0.0195</v>
      </c>
      <c r="K59" s="185"/>
      <c r="L59" s="185"/>
      <c r="M59" s="185"/>
      <c r="N59" s="185"/>
      <c r="O59" s="185"/>
      <c r="P59" s="185"/>
      <c r="Q59" s="185"/>
      <c r="R59" s="185"/>
      <c r="S59" s="185"/>
      <c r="T59" s="185"/>
      <c r="U59" s="186"/>
      <c r="V59" s="76"/>
      <c r="W59" s="64"/>
      <c r="X59" s="88"/>
      <c r="Y59" s="13"/>
      <c r="Z59" s="13"/>
      <c r="AA59" s="13"/>
      <c r="AB59" s="13"/>
      <c r="AC59" s="13"/>
      <c r="AD59" s="13"/>
      <c r="AE59" s="13"/>
      <c r="AF59" s="13">
        <v>48</v>
      </c>
      <c r="AG59" s="13">
        <v>48</v>
      </c>
      <c r="AH59" s="13"/>
      <c r="AI59" s="13"/>
      <c r="AJ59" s="13"/>
      <c r="AK59" s="13"/>
      <c r="AL59" s="13"/>
      <c r="AM59" s="13"/>
      <c r="AN59" s="13"/>
      <c r="AO59" s="13"/>
      <c r="AP59" s="13"/>
    </row>
    <row r="60" spans="1:42" ht="15" customHeight="1">
      <c r="A60" s="63"/>
      <c r="B60" s="6" t="s">
        <v>13</v>
      </c>
      <c r="C60" s="7"/>
      <c r="D60" s="7"/>
      <c r="E60" s="7"/>
      <c r="F60" s="7"/>
      <c r="G60" s="7"/>
      <c r="H60" s="7"/>
      <c r="I60" s="7"/>
      <c r="J60" s="184">
        <v>0.0025</v>
      </c>
      <c r="K60" s="185"/>
      <c r="L60" s="185"/>
      <c r="M60" s="185"/>
      <c r="N60" s="185"/>
      <c r="O60" s="185"/>
      <c r="P60" s="185"/>
      <c r="Q60" s="185"/>
      <c r="R60" s="185"/>
      <c r="S60" s="185"/>
      <c r="T60" s="185"/>
      <c r="U60" s="186"/>
      <c r="V60" s="76"/>
      <c r="W60" s="64"/>
      <c r="X60" s="88"/>
      <c r="Y60" s="13"/>
      <c r="Z60" s="13"/>
      <c r="AA60" s="13"/>
      <c r="AB60" s="13"/>
      <c r="AC60" s="13"/>
      <c r="AD60" s="13"/>
      <c r="AE60" s="13"/>
      <c r="AF60" s="13">
        <v>49</v>
      </c>
      <c r="AG60" s="13">
        <v>49</v>
      </c>
      <c r="AH60" s="13"/>
      <c r="AI60" s="13"/>
      <c r="AJ60" s="13"/>
      <c r="AK60" s="13"/>
      <c r="AL60" s="13"/>
      <c r="AM60" s="13"/>
      <c r="AN60" s="13"/>
      <c r="AO60" s="13"/>
      <c r="AP60" s="13"/>
    </row>
    <row r="61" spans="1:42" ht="15" customHeight="1">
      <c r="A61" s="63"/>
      <c r="B61" s="6" t="s">
        <v>71</v>
      </c>
      <c r="C61" s="7"/>
      <c r="D61" s="7"/>
      <c r="E61" s="7"/>
      <c r="F61" s="7"/>
      <c r="G61" s="7"/>
      <c r="H61" s="7"/>
      <c r="I61" s="7"/>
      <c r="J61" s="173">
        <f>Berechnungsweg!D19</f>
        <v>271.0125</v>
      </c>
      <c r="K61" s="174"/>
      <c r="L61" s="174"/>
      <c r="M61" s="174"/>
      <c r="N61" s="174"/>
      <c r="O61" s="174"/>
      <c r="P61" s="174"/>
      <c r="Q61" s="174"/>
      <c r="R61" s="174"/>
      <c r="S61" s="174"/>
      <c r="T61" s="174"/>
      <c r="U61" s="175"/>
      <c r="V61" s="77"/>
      <c r="W61" s="64"/>
      <c r="X61" s="88"/>
      <c r="Y61" s="13"/>
      <c r="Z61" s="13"/>
      <c r="AA61" s="13"/>
      <c r="AB61" s="13"/>
      <c r="AC61" s="13"/>
      <c r="AD61" s="13"/>
      <c r="AE61" s="13"/>
      <c r="AF61" s="13">
        <v>50</v>
      </c>
      <c r="AG61" s="13">
        <v>50</v>
      </c>
      <c r="AH61" s="13"/>
      <c r="AI61" s="13"/>
      <c r="AJ61" s="13"/>
      <c r="AK61" s="13"/>
      <c r="AL61" s="13"/>
      <c r="AM61" s="13"/>
      <c r="AN61" s="13"/>
      <c r="AO61" s="13"/>
      <c r="AP61" s="13"/>
    </row>
    <row r="62" spans="1:42" ht="15" customHeight="1">
      <c r="A62" s="63"/>
      <c r="B62" s="6" t="s">
        <v>72</v>
      </c>
      <c r="C62" s="7"/>
      <c r="D62" s="7"/>
      <c r="E62" s="7"/>
      <c r="F62" s="7"/>
      <c r="G62" s="7"/>
      <c r="H62" s="7"/>
      <c r="I62" s="7"/>
      <c r="J62" s="173">
        <f>Berechnungsweg!D20</f>
        <v>36.196875</v>
      </c>
      <c r="K62" s="174"/>
      <c r="L62" s="174"/>
      <c r="M62" s="174"/>
      <c r="N62" s="174"/>
      <c r="O62" s="174"/>
      <c r="P62" s="174"/>
      <c r="Q62" s="174"/>
      <c r="R62" s="174"/>
      <c r="S62" s="174"/>
      <c r="T62" s="174"/>
      <c r="U62" s="175"/>
      <c r="V62" s="77"/>
      <c r="W62" s="64"/>
      <c r="X62" s="88"/>
      <c r="Y62" s="13"/>
      <c r="Z62" s="13"/>
      <c r="AA62" s="13"/>
      <c r="AB62" s="13"/>
      <c r="AC62" s="13"/>
      <c r="AD62" s="13"/>
      <c r="AE62" s="13"/>
      <c r="AF62" s="13">
        <v>51</v>
      </c>
      <c r="AG62" s="13">
        <v>51</v>
      </c>
      <c r="AH62" s="13"/>
      <c r="AI62" s="13"/>
      <c r="AJ62" s="13"/>
      <c r="AK62" s="13"/>
      <c r="AL62" s="13"/>
      <c r="AM62" s="13"/>
      <c r="AN62" s="13"/>
      <c r="AO62" s="13"/>
      <c r="AP62" s="13"/>
    </row>
    <row r="63" spans="1:42" ht="7.5" customHeight="1">
      <c r="A63" s="63"/>
      <c r="B63" s="6"/>
      <c r="C63" s="7"/>
      <c r="D63" s="7"/>
      <c r="E63" s="7"/>
      <c r="F63" s="7"/>
      <c r="G63" s="7"/>
      <c r="H63" s="7"/>
      <c r="I63" s="7"/>
      <c r="J63" s="23"/>
      <c r="K63" s="23"/>
      <c r="L63" s="23"/>
      <c r="M63" s="23"/>
      <c r="N63" s="23"/>
      <c r="O63" s="23"/>
      <c r="P63" s="23"/>
      <c r="Q63" s="23"/>
      <c r="R63" s="23"/>
      <c r="S63" s="23"/>
      <c r="T63" s="23"/>
      <c r="U63" s="23"/>
      <c r="V63" s="77"/>
      <c r="W63" s="64"/>
      <c r="X63" s="88"/>
      <c r="Y63" s="62"/>
      <c r="Z63" s="62"/>
      <c r="AA63" s="62"/>
      <c r="AB63" s="62"/>
      <c r="AC63" s="62"/>
      <c r="AD63" s="62"/>
      <c r="AE63" s="62"/>
      <c r="AF63" s="13">
        <v>52</v>
      </c>
      <c r="AG63" s="13">
        <v>52</v>
      </c>
      <c r="AH63" s="13"/>
      <c r="AI63" s="13"/>
      <c r="AJ63" s="13"/>
      <c r="AK63" s="13"/>
      <c r="AL63" s="13"/>
      <c r="AM63" s="13"/>
      <c r="AN63" s="13"/>
      <c r="AO63" s="13"/>
      <c r="AP63" s="13"/>
    </row>
    <row r="64" spans="1:42" ht="13.5" customHeight="1">
      <c r="A64" s="63"/>
      <c r="B64" s="181" t="s">
        <v>106</v>
      </c>
      <c r="C64" s="182"/>
      <c r="D64" s="182"/>
      <c r="E64" s="182"/>
      <c r="F64" s="182"/>
      <c r="G64" s="182"/>
      <c r="H64" s="182"/>
      <c r="I64" s="182"/>
      <c r="J64" s="182"/>
      <c r="K64" s="182"/>
      <c r="L64" s="182"/>
      <c r="M64" s="182"/>
      <c r="N64" s="182"/>
      <c r="O64" s="182"/>
      <c r="P64" s="182"/>
      <c r="Q64" s="182"/>
      <c r="R64" s="182"/>
      <c r="S64" s="182"/>
      <c r="T64" s="182"/>
      <c r="U64" s="182"/>
      <c r="V64" s="183"/>
      <c r="W64" s="64"/>
      <c r="X64" s="88"/>
      <c r="Y64" s="62"/>
      <c r="Z64" s="62"/>
      <c r="AA64" s="62"/>
      <c r="AB64" s="62"/>
      <c r="AC64" s="62"/>
      <c r="AD64" s="62"/>
      <c r="AE64" s="62"/>
      <c r="AF64" s="13">
        <v>53</v>
      </c>
      <c r="AG64" s="13">
        <v>53</v>
      </c>
      <c r="AH64" s="13"/>
      <c r="AI64" s="13"/>
      <c r="AJ64" s="13"/>
      <c r="AK64" s="13"/>
      <c r="AL64" s="13"/>
      <c r="AM64" s="13"/>
      <c r="AN64" s="13"/>
      <c r="AO64" s="13"/>
      <c r="AP64" s="13"/>
    </row>
    <row r="65" spans="1:42" ht="15" customHeight="1">
      <c r="A65" s="63"/>
      <c r="B65" s="217" t="s">
        <v>96</v>
      </c>
      <c r="C65" s="218"/>
      <c r="D65" s="218"/>
      <c r="E65" s="218"/>
      <c r="F65" s="218"/>
      <c r="G65" s="218"/>
      <c r="H65" s="218"/>
      <c r="I65" s="218"/>
      <c r="J65" s="218"/>
      <c r="K65" s="218"/>
      <c r="L65" s="218"/>
      <c r="M65" s="218"/>
      <c r="N65" s="218"/>
      <c r="O65" s="218"/>
      <c r="P65" s="218"/>
      <c r="Q65" s="218"/>
      <c r="R65" s="218"/>
      <c r="S65" s="218"/>
      <c r="T65" s="218"/>
      <c r="U65" s="218"/>
      <c r="V65" s="219"/>
      <c r="W65" s="64"/>
      <c r="X65" s="89"/>
      <c r="Y65" s="13"/>
      <c r="Z65" s="13"/>
      <c r="AA65" s="13"/>
      <c r="AB65" s="13"/>
      <c r="AC65" s="13"/>
      <c r="AD65" s="13"/>
      <c r="AE65" s="13"/>
      <c r="AF65" s="13">
        <v>54</v>
      </c>
      <c r="AG65" s="13">
        <v>54</v>
      </c>
      <c r="AH65" s="13"/>
      <c r="AI65" s="13"/>
      <c r="AJ65" s="13"/>
      <c r="AK65" s="13"/>
      <c r="AL65" s="13"/>
      <c r="AM65" s="13"/>
      <c r="AN65" s="13"/>
      <c r="AO65" s="13"/>
      <c r="AP65" s="13"/>
    </row>
    <row r="66" spans="1:42" ht="13.5" customHeight="1">
      <c r="A66" s="63"/>
      <c r="B66" s="220"/>
      <c r="C66" s="221"/>
      <c r="D66" s="221"/>
      <c r="E66" s="221"/>
      <c r="F66" s="221"/>
      <c r="G66" s="221"/>
      <c r="H66" s="221"/>
      <c r="I66" s="221"/>
      <c r="J66" s="221"/>
      <c r="K66" s="221"/>
      <c r="L66" s="221"/>
      <c r="M66" s="221"/>
      <c r="N66" s="221"/>
      <c r="O66" s="221"/>
      <c r="P66" s="221"/>
      <c r="Q66" s="221"/>
      <c r="R66" s="221"/>
      <c r="S66" s="221"/>
      <c r="T66" s="221"/>
      <c r="U66" s="221"/>
      <c r="V66" s="222"/>
      <c r="W66" s="64"/>
      <c r="X66" s="89"/>
      <c r="Y66" s="13"/>
      <c r="Z66" s="13"/>
      <c r="AA66" s="13"/>
      <c r="AB66" s="13"/>
      <c r="AC66" s="13"/>
      <c r="AD66" s="13"/>
      <c r="AE66" s="13"/>
      <c r="AF66" s="13">
        <v>55</v>
      </c>
      <c r="AG66" s="13">
        <v>55</v>
      </c>
      <c r="AH66" s="13"/>
      <c r="AI66" s="13"/>
      <c r="AJ66" s="13"/>
      <c r="AK66" s="13"/>
      <c r="AL66" s="13"/>
      <c r="AM66" s="13"/>
      <c r="AN66" s="13"/>
      <c r="AO66" s="13"/>
      <c r="AP66" s="13"/>
    </row>
    <row r="67" spans="1:42" ht="18" customHeight="1">
      <c r="A67" s="63"/>
      <c r="B67" s="63"/>
      <c r="C67" s="63"/>
      <c r="D67" s="63"/>
      <c r="E67" s="63"/>
      <c r="F67" s="63"/>
      <c r="G67" s="63"/>
      <c r="H67" s="63"/>
      <c r="I67" s="63"/>
      <c r="J67" s="63"/>
      <c r="K67" s="63"/>
      <c r="L67" s="63"/>
      <c r="M67" s="63"/>
      <c r="N67" s="63"/>
      <c r="O67" s="63"/>
      <c r="P67" s="63"/>
      <c r="Q67" s="63"/>
      <c r="R67" s="63"/>
      <c r="S67" s="63"/>
      <c r="T67" s="63"/>
      <c r="U67" s="63"/>
      <c r="V67" s="63"/>
      <c r="W67" s="64"/>
      <c r="X67" s="88"/>
      <c r="Y67" s="13"/>
      <c r="Z67" s="13"/>
      <c r="AA67" s="13"/>
      <c r="AB67" s="13"/>
      <c r="AC67" s="13"/>
      <c r="AD67" s="13"/>
      <c r="AE67" s="13"/>
      <c r="AF67" s="13">
        <v>56</v>
      </c>
      <c r="AG67" s="13">
        <v>56</v>
      </c>
      <c r="AH67" s="13"/>
      <c r="AI67" s="13"/>
      <c r="AJ67" s="13"/>
      <c r="AK67" s="13"/>
      <c r="AL67" s="13"/>
      <c r="AM67" s="13"/>
      <c r="AN67" s="13"/>
      <c r="AO67" s="13"/>
      <c r="AP67" s="13"/>
    </row>
    <row r="68" spans="1:42" ht="6.75" customHeight="1">
      <c r="A68" s="87"/>
      <c r="B68" s="87"/>
      <c r="C68" s="87"/>
      <c r="D68" s="87"/>
      <c r="E68" s="87"/>
      <c r="F68" s="87"/>
      <c r="G68" s="87"/>
      <c r="H68" s="87"/>
      <c r="I68" s="87"/>
      <c r="J68" s="87"/>
      <c r="K68" s="87"/>
      <c r="L68" s="87"/>
      <c r="M68" s="87"/>
      <c r="N68" s="87"/>
      <c r="O68" s="87"/>
      <c r="P68" s="87"/>
      <c r="Q68" s="87"/>
      <c r="R68" s="87"/>
      <c r="S68" s="87"/>
      <c r="T68" s="87"/>
      <c r="U68" s="87"/>
      <c r="V68" s="87"/>
      <c r="W68" s="88"/>
      <c r="X68" s="88"/>
      <c r="Y68" s="86"/>
      <c r="Z68" s="86"/>
      <c r="AA68" s="86"/>
      <c r="AB68" s="86"/>
      <c r="AC68" s="86"/>
      <c r="AD68" s="86"/>
      <c r="AE68" s="86"/>
      <c r="AF68" s="13">
        <v>57</v>
      </c>
      <c r="AG68" s="13">
        <v>57</v>
      </c>
      <c r="AH68" s="13"/>
      <c r="AI68" s="13"/>
      <c r="AJ68" s="13"/>
      <c r="AK68" s="13"/>
      <c r="AL68" s="13"/>
      <c r="AM68" s="13"/>
      <c r="AN68" s="13"/>
      <c r="AO68" s="13"/>
      <c r="AP68" s="13"/>
    </row>
    <row r="69" spans="1:42" ht="45" customHeight="1">
      <c r="A69" s="12"/>
      <c r="B69" s="212" t="s">
        <v>119</v>
      </c>
      <c r="C69" s="212"/>
      <c r="D69" s="212"/>
      <c r="E69" s="212"/>
      <c r="F69" s="212"/>
      <c r="G69" s="212"/>
      <c r="H69" s="212"/>
      <c r="I69" s="212"/>
      <c r="J69" s="212"/>
      <c r="K69" s="212"/>
      <c r="L69" s="212"/>
      <c r="M69" s="212"/>
      <c r="N69" s="212"/>
      <c r="O69" s="212"/>
      <c r="P69" s="212"/>
      <c r="Q69" s="212"/>
      <c r="R69" s="212"/>
      <c r="S69" s="212"/>
      <c r="T69" s="212"/>
      <c r="U69" s="212"/>
      <c r="V69" s="212"/>
      <c r="W69" s="212"/>
      <c r="X69" s="86"/>
      <c r="Y69" s="86"/>
      <c r="Z69" s="86"/>
      <c r="AA69" s="86"/>
      <c r="AB69" s="86"/>
      <c r="AC69" s="86"/>
      <c r="AD69" s="86"/>
      <c r="AE69" s="86"/>
      <c r="AF69" s="13">
        <v>58</v>
      </c>
      <c r="AG69" s="13">
        <v>58</v>
      </c>
      <c r="AH69" s="13"/>
      <c r="AI69" s="13"/>
      <c r="AJ69" s="13"/>
      <c r="AK69" s="13"/>
      <c r="AL69" s="13"/>
      <c r="AM69" s="13"/>
      <c r="AN69" s="13"/>
      <c r="AO69" s="13"/>
      <c r="AP69" s="13"/>
    </row>
    <row r="70" spans="1:42" ht="15">
      <c r="A70" s="12"/>
      <c r="B70" s="86"/>
      <c r="C70" s="86"/>
      <c r="D70" s="86"/>
      <c r="E70" s="86"/>
      <c r="F70" s="86"/>
      <c r="G70" s="86"/>
      <c r="H70" s="86"/>
      <c r="I70" s="86"/>
      <c r="J70" s="86"/>
      <c r="K70" s="86"/>
      <c r="L70" s="86"/>
      <c r="M70" s="86"/>
      <c r="N70" s="86"/>
      <c r="O70" s="86"/>
      <c r="P70" s="86"/>
      <c r="Q70" s="86"/>
      <c r="R70" s="86"/>
      <c r="S70" s="86"/>
      <c r="T70" s="86"/>
      <c r="U70" s="86"/>
      <c r="V70" s="86"/>
      <c r="W70" s="86"/>
      <c r="X70" s="86"/>
      <c r="Y70" s="105"/>
      <c r="Z70" s="105"/>
      <c r="AA70" s="105"/>
      <c r="AB70" s="105"/>
      <c r="AC70" s="105"/>
      <c r="AD70" s="105"/>
      <c r="AE70" s="105"/>
      <c r="AF70" s="13">
        <v>59</v>
      </c>
      <c r="AG70" s="13">
        <v>59</v>
      </c>
      <c r="AH70" s="13"/>
      <c r="AI70" s="13"/>
      <c r="AJ70" s="13"/>
      <c r="AK70" s="13"/>
      <c r="AL70" s="13"/>
      <c r="AM70" s="13"/>
      <c r="AN70" s="13"/>
      <c r="AO70" s="13"/>
      <c r="AP70" s="13"/>
    </row>
    <row r="71" spans="1:42" ht="15">
      <c r="A71" s="12"/>
      <c r="B71" s="212"/>
      <c r="C71" s="212"/>
      <c r="D71" s="212"/>
      <c r="E71" s="212"/>
      <c r="F71" s="212"/>
      <c r="G71" s="212"/>
      <c r="H71" s="212"/>
      <c r="I71" s="212"/>
      <c r="J71" s="212"/>
      <c r="K71" s="212"/>
      <c r="L71" s="212"/>
      <c r="M71" s="212"/>
      <c r="N71" s="212"/>
      <c r="O71" s="212"/>
      <c r="P71" s="212"/>
      <c r="Q71" s="212"/>
      <c r="R71" s="212"/>
      <c r="S71" s="212"/>
      <c r="T71" s="212"/>
      <c r="U71" s="212"/>
      <c r="V71" s="212"/>
      <c r="W71" s="212"/>
      <c r="X71" s="105"/>
      <c r="Y71" s="13"/>
      <c r="Z71" s="13"/>
      <c r="AA71" s="13"/>
      <c r="AB71" s="13"/>
      <c r="AC71" s="13"/>
      <c r="AD71" s="13"/>
      <c r="AE71" s="13"/>
      <c r="AF71" s="13">
        <v>60</v>
      </c>
      <c r="AG71" s="13">
        <v>60</v>
      </c>
      <c r="AH71" s="13"/>
      <c r="AI71" s="13"/>
      <c r="AJ71" s="13"/>
      <c r="AK71" s="13"/>
      <c r="AL71" s="13"/>
      <c r="AM71" s="13"/>
      <c r="AN71" s="13"/>
      <c r="AO71" s="13"/>
      <c r="AP71" s="13"/>
    </row>
    <row r="72" spans="1:42" ht="15">
      <c r="A72" s="12"/>
      <c r="B72" s="12"/>
      <c r="C72" s="12"/>
      <c r="D72" s="12"/>
      <c r="E72" s="12"/>
      <c r="F72" s="12"/>
      <c r="G72" s="12"/>
      <c r="H72" s="12"/>
      <c r="I72" s="12"/>
      <c r="J72" s="12"/>
      <c r="K72" s="12"/>
      <c r="L72" s="12"/>
      <c r="M72" s="12"/>
      <c r="N72" s="12"/>
      <c r="O72" s="12"/>
      <c r="P72" s="12"/>
      <c r="Q72" s="12"/>
      <c r="R72" s="12"/>
      <c r="S72" s="12"/>
      <c r="T72" s="12"/>
      <c r="U72" s="12"/>
      <c r="V72" s="12"/>
      <c r="W72" s="13"/>
      <c r="X72" s="13"/>
      <c r="Y72" s="13"/>
      <c r="Z72" s="13"/>
      <c r="AA72" s="13"/>
      <c r="AB72" s="13"/>
      <c r="AC72" s="13"/>
      <c r="AD72" s="13"/>
      <c r="AE72" s="13"/>
      <c r="AF72" s="13">
        <v>61</v>
      </c>
      <c r="AG72" s="13"/>
      <c r="AH72" s="13"/>
      <c r="AI72" s="13"/>
      <c r="AJ72" s="13"/>
      <c r="AK72" s="13"/>
      <c r="AL72" s="13"/>
      <c r="AM72" s="13"/>
      <c r="AN72" s="13"/>
      <c r="AO72" s="13"/>
      <c r="AP72" s="13"/>
    </row>
    <row r="73" spans="1:42" ht="15">
      <c r="A73" s="12"/>
      <c r="B73" s="12"/>
      <c r="C73" s="12"/>
      <c r="D73" s="12"/>
      <c r="E73" s="12"/>
      <c r="F73" s="12"/>
      <c r="G73" s="12"/>
      <c r="H73" s="12"/>
      <c r="I73" s="12"/>
      <c r="J73" s="12"/>
      <c r="K73" s="12"/>
      <c r="L73" s="12"/>
      <c r="M73" s="12"/>
      <c r="N73" s="12"/>
      <c r="O73" s="12"/>
      <c r="P73" s="12"/>
      <c r="Q73" s="12"/>
      <c r="R73" s="12"/>
      <c r="S73" s="12"/>
      <c r="T73" s="12"/>
      <c r="U73" s="12"/>
      <c r="V73" s="12"/>
      <c r="W73" s="13"/>
      <c r="X73" s="13"/>
      <c r="Y73" s="13"/>
      <c r="Z73" s="13"/>
      <c r="AA73" s="13"/>
      <c r="AB73" s="13"/>
      <c r="AC73" s="13"/>
      <c r="AD73" s="13"/>
      <c r="AE73" s="13"/>
      <c r="AF73" s="13">
        <v>62</v>
      </c>
      <c r="AG73" s="13"/>
      <c r="AH73" s="13"/>
      <c r="AI73" s="13"/>
      <c r="AJ73" s="13"/>
      <c r="AK73" s="13"/>
      <c r="AL73" s="13"/>
      <c r="AM73" s="13"/>
      <c r="AN73" s="13"/>
      <c r="AO73" s="13"/>
      <c r="AP73" s="13"/>
    </row>
    <row r="74" spans="1:42" ht="15">
      <c r="A74" s="12"/>
      <c r="B74" s="12"/>
      <c r="C74" s="12"/>
      <c r="D74" s="12"/>
      <c r="E74" s="12"/>
      <c r="F74" s="12"/>
      <c r="G74" s="12"/>
      <c r="H74" s="12"/>
      <c r="I74" s="12"/>
      <c r="J74" s="12"/>
      <c r="K74" s="12"/>
      <c r="L74" s="12"/>
      <c r="M74" s="12"/>
      <c r="N74" s="12"/>
      <c r="O74" s="12"/>
      <c r="P74" s="12"/>
      <c r="Q74" s="12"/>
      <c r="R74" s="12"/>
      <c r="S74" s="12"/>
      <c r="T74" s="12"/>
      <c r="U74" s="12"/>
      <c r="V74" s="12"/>
      <c r="W74" s="13"/>
      <c r="X74" s="13"/>
      <c r="Y74" s="13"/>
      <c r="Z74" s="13"/>
      <c r="AA74" s="13"/>
      <c r="AB74" s="13"/>
      <c r="AC74" s="13"/>
      <c r="AD74" s="13"/>
      <c r="AE74" s="13"/>
      <c r="AF74" s="13">
        <v>63</v>
      </c>
      <c r="AG74" s="13"/>
      <c r="AH74" s="13"/>
      <c r="AI74" s="13"/>
      <c r="AJ74" s="13"/>
      <c r="AK74" s="13"/>
      <c r="AL74" s="13"/>
      <c r="AM74" s="13"/>
      <c r="AN74" s="13"/>
      <c r="AO74" s="13"/>
      <c r="AP74" s="13"/>
    </row>
    <row r="75" spans="1:42" ht="15">
      <c r="A75" s="12"/>
      <c r="B75" s="12"/>
      <c r="C75" s="12"/>
      <c r="D75" s="12"/>
      <c r="E75" s="12"/>
      <c r="F75" s="12"/>
      <c r="G75" s="12"/>
      <c r="H75" s="12"/>
      <c r="I75" s="12"/>
      <c r="J75" s="12"/>
      <c r="K75" s="12"/>
      <c r="L75" s="12"/>
      <c r="M75" s="12"/>
      <c r="N75" s="12"/>
      <c r="O75" s="12"/>
      <c r="P75" s="12"/>
      <c r="Q75" s="12"/>
      <c r="R75" s="12"/>
      <c r="S75" s="12"/>
      <c r="T75" s="12"/>
      <c r="U75" s="12"/>
      <c r="V75" s="12"/>
      <c r="W75" s="13"/>
      <c r="X75" s="13"/>
      <c r="Y75" s="13"/>
      <c r="Z75" s="13"/>
      <c r="AA75" s="13"/>
      <c r="AB75" s="13"/>
      <c r="AC75" s="13"/>
      <c r="AD75" s="13"/>
      <c r="AE75" s="13"/>
      <c r="AF75" s="13">
        <v>64</v>
      </c>
      <c r="AG75" s="13"/>
      <c r="AH75" s="13"/>
      <c r="AI75" s="13"/>
      <c r="AJ75" s="13"/>
      <c r="AK75" s="13"/>
      <c r="AL75" s="13"/>
      <c r="AM75" s="13"/>
      <c r="AN75" s="13"/>
      <c r="AO75" s="13"/>
      <c r="AP75" s="13"/>
    </row>
    <row r="76" spans="1:42" ht="15">
      <c r="A76" s="12"/>
      <c r="B76" s="12"/>
      <c r="C76" s="12"/>
      <c r="D76" s="12"/>
      <c r="E76" s="12"/>
      <c r="F76" s="12"/>
      <c r="G76" s="12"/>
      <c r="H76" s="12"/>
      <c r="I76" s="12"/>
      <c r="J76" s="12"/>
      <c r="K76" s="12"/>
      <c r="L76" s="12"/>
      <c r="M76" s="12"/>
      <c r="N76" s="12"/>
      <c r="O76" s="12"/>
      <c r="P76" s="12"/>
      <c r="Q76" s="12"/>
      <c r="R76" s="12"/>
      <c r="S76" s="12"/>
      <c r="T76" s="12"/>
      <c r="U76" s="12"/>
      <c r="V76" s="12"/>
      <c r="W76" s="13"/>
      <c r="X76" s="13"/>
      <c r="Y76" s="13"/>
      <c r="Z76" s="13"/>
      <c r="AA76" s="13"/>
      <c r="AB76" s="13"/>
      <c r="AC76" s="13"/>
      <c r="AD76" s="13"/>
      <c r="AE76" s="13"/>
      <c r="AF76" s="13">
        <v>65</v>
      </c>
      <c r="AG76" s="13"/>
      <c r="AH76" s="13"/>
      <c r="AI76" s="13"/>
      <c r="AJ76" s="13"/>
      <c r="AK76" s="13"/>
      <c r="AL76" s="13"/>
      <c r="AM76" s="13"/>
      <c r="AN76" s="13"/>
      <c r="AO76" s="13"/>
      <c r="AP76" s="13"/>
    </row>
    <row r="77" spans="1:42" ht="15">
      <c r="A77" s="12"/>
      <c r="B77" s="12"/>
      <c r="C77" s="12"/>
      <c r="D77" s="12"/>
      <c r="E77" s="12"/>
      <c r="F77" s="12"/>
      <c r="G77" s="12"/>
      <c r="H77" s="12"/>
      <c r="I77" s="12"/>
      <c r="J77" s="12"/>
      <c r="K77" s="12"/>
      <c r="L77" s="12"/>
      <c r="M77" s="12"/>
      <c r="N77" s="12"/>
      <c r="O77" s="12"/>
      <c r="P77" s="12"/>
      <c r="Q77" s="12"/>
      <c r="R77" s="12"/>
      <c r="S77" s="12"/>
      <c r="T77" s="12"/>
      <c r="U77" s="12"/>
      <c r="V77" s="12"/>
      <c r="W77" s="13"/>
      <c r="X77" s="13"/>
      <c r="Y77" s="13"/>
      <c r="Z77" s="13"/>
      <c r="AA77" s="13"/>
      <c r="AB77" s="13"/>
      <c r="AC77" s="13"/>
      <c r="AD77" s="13"/>
      <c r="AE77" s="13"/>
      <c r="AF77" s="13">
        <v>66</v>
      </c>
      <c r="AG77" s="13"/>
      <c r="AH77" s="13"/>
      <c r="AI77" s="13"/>
      <c r="AJ77" s="13"/>
      <c r="AK77" s="13"/>
      <c r="AL77" s="13"/>
      <c r="AM77" s="13"/>
      <c r="AN77" s="13"/>
      <c r="AO77" s="13"/>
      <c r="AP77" s="13"/>
    </row>
    <row r="78" spans="1:42" ht="15">
      <c r="A78" s="12"/>
      <c r="B78" s="12"/>
      <c r="C78" s="12"/>
      <c r="D78" s="12"/>
      <c r="E78" s="12"/>
      <c r="F78" s="12"/>
      <c r="G78" s="12"/>
      <c r="H78" s="12"/>
      <c r="I78" s="12"/>
      <c r="J78" s="12"/>
      <c r="K78" s="12"/>
      <c r="L78" s="12"/>
      <c r="M78" s="12"/>
      <c r="N78" s="12"/>
      <c r="O78" s="12"/>
      <c r="P78" s="12"/>
      <c r="Q78" s="12"/>
      <c r="R78" s="12"/>
      <c r="S78" s="12"/>
      <c r="T78" s="12"/>
      <c r="U78" s="12"/>
      <c r="V78" s="12"/>
      <c r="W78" s="13"/>
      <c r="X78" s="13"/>
      <c r="Y78" s="13"/>
      <c r="Z78" s="13"/>
      <c r="AA78" s="13"/>
      <c r="AB78" s="13"/>
      <c r="AC78" s="13"/>
      <c r="AD78" s="13"/>
      <c r="AE78" s="13"/>
      <c r="AF78" s="13">
        <v>67</v>
      </c>
      <c r="AG78" s="13"/>
      <c r="AH78" s="13"/>
      <c r="AI78" s="13"/>
      <c r="AJ78" s="13"/>
      <c r="AK78" s="13"/>
      <c r="AL78" s="13"/>
      <c r="AM78" s="13"/>
      <c r="AN78" s="13"/>
      <c r="AO78" s="13"/>
      <c r="AP78" s="13"/>
    </row>
    <row r="79" spans="1:42" ht="15">
      <c r="A79" s="12"/>
      <c r="B79" s="12"/>
      <c r="C79" s="12"/>
      <c r="D79" s="12"/>
      <c r="E79" s="12"/>
      <c r="F79" s="12"/>
      <c r="G79" s="12"/>
      <c r="H79" s="12"/>
      <c r="I79" s="12"/>
      <c r="J79" s="12"/>
      <c r="K79" s="12"/>
      <c r="L79" s="12"/>
      <c r="M79" s="12"/>
      <c r="N79" s="12"/>
      <c r="O79" s="12"/>
      <c r="P79" s="12"/>
      <c r="Q79" s="12"/>
      <c r="R79" s="12"/>
      <c r="S79" s="12"/>
      <c r="T79" s="12"/>
      <c r="U79" s="12"/>
      <c r="V79" s="12"/>
      <c r="W79" s="13"/>
      <c r="X79" s="13"/>
      <c r="Y79" s="13"/>
      <c r="Z79" s="13"/>
      <c r="AA79" s="13"/>
      <c r="AB79" s="13"/>
      <c r="AC79" s="13"/>
      <c r="AD79" s="13"/>
      <c r="AE79" s="13"/>
      <c r="AF79" s="13"/>
      <c r="AG79" s="13"/>
      <c r="AH79" s="13"/>
      <c r="AI79" s="13"/>
      <c r="AJ79" s="13"/>
      <c r="AK79" s="13"/>
      <c r="AL79" s="13"/>
      <c r="AM79" s="13"/>
      <c r="AN79" s="13"/>
      <c r="AO79" s="13"/>
      <c r="AP79" s="13"/>
    </row>
    <row r="80" spans="1:42" ht="15">
      <c r="A80" s="12"/>
      <c r="B80" s="12"/>
      <c r="C80" s="12"/>
      <c r="D80" s="12"/>
      <c r="E80" s="12"/>
      <c r="F80" s="12"/>
      <c r="G80" s="12"/>
      <c r="H80" s="12"/>
      <c r="I80" s="12"/>
      <c r="J80" s="12"/>
      <c r="K80" s="12"/>
      <c r="L80" s="12"/>
      <c r="M80" s="12"/>
      <c r="N80" s="12"/>
      <c r="O80" s="12"/>
      <c r="P80" s="12"/>
      <c r="Q80" s="12"/>
      <c r="R80" s="12"/>
      <c r="S80" s="12"/>
      <c r="T80" s="12"/>
      <c r="U80" s="12"/>
      <c r="V80" s="12"/>
      <c r="W80" s="13"/>
      <c r="X80" s="13"/>
      <c r="Y80" s="13"/>
      <c r="Z80" s="13"/>
      <c r="AA80" s="13"/>
      <c r="AB80" s="13"/>
      <c r="AC80" s="13"/>
      <c r="AD80" s="13"/>
      <c r="AE80" s="13"/>
      <c r="AF80" s="13"/>
      <c r="AG80" s="13"/>
      <c r="AH80" s="13"/>
      <c r="AI80" s="13"/>
      <c r="AJ80" s="13"/>
      <c r="AK80" s="13"/>
      <c r="AL80" s="13"/>
      <c r="AM80" s="13"/>
      <c r="AN80" s="13"/>
      <c r="AO80" s="13"/>
      <c r="AP80" s="13"/>
    </row>
    <row r="81" spans="1:42" ht="15">
      <c r="A81" s="12"/>
      <c r="B81" s="12"/>
      <c r="C81" s="12"/>
      <c r="D81" s="12"/>
      <c r="E81" s="12"/>
      <c r="F81" s="12"/>
      <c r="G81" s="12"/>
      <c r="H81" s="12"/>
      <c r="I81" s="12"/>
      <c r="J81" s="12"/>
      <c r="K81" s="12"/>
      <c r="L81" s="12"/>
      <c r="M81" s="12"/>
      <c r="N81" s="12"/>
      <c r="O81" s="12"/>
      <c r="P81" s="12"/>
      <c r="Q81" s="12"/>
      <c r="R81" s="12"/>
      <c r="S81" s="12"/>
      <c r="T81" s="12"/>
      <c r="U81" s="12"/>
      <c r="V81" s="12"/>
      <c r="W81" s="13"/>
      <c r="X81" s="13"/>
      <c r="Y81" s="13"/>
      <c r="Z81" s="13"/>
      <c r="AA81" s="13"/>
      <c r="AB81" s="13"/>
      <c r="AC81" s="13"/>
      <c r="AD81" s="13"/>
      <c r="AE81" s="13"/>
      <c r="AF81" s="12"/>
      <c r="AG81" s="12"/>
      <c r="AH81" s="13"/>
      <c r="AI81" s="13"/>
      <c r="AJ81" s="13"/>
      <c r="AK81" s="13"/>
      <c r="AL81" s="13"/>
      <c r="AM81" s="13"/>
      <c r="AN81" s="13"/>
      <c r="AO81" s="13"/>
      <c r="AP81" s="13"/>
    </row>
    <row r="82" spans="1:42" ht="15">
      <c r="A82" s="12"/>
      <c r="B82" s="12"/>
      <c r="C82" s="12"/>
      <c r="D82" s="12"/>
      <c r="E82" s="12"/>
      <c r="F82" s="12"/>
      <c r="G82" s="12"/>
      <c r="H82" s="12"/>
      <c r="I82" s="12"/>
      <c r="J82" s="12"/>
      <c r="K82" s="12"/>
      <c r="L82" s="12"/>
      <c r="M82" s="12"/>
      <c r="N82" s="12"/>
      <c r="O82" s="12"/>
      <c r="P82" s="12"/>
      <c r="Q82" s="12"/>
      <c r="R82" s="12"/>
      <c r="S82" s="12"/>
      <c r="T82" s="12"/>
      <c r="U82" s="12"/>
      <c r="V82" s="12"/>
      <c r="W82" s="13"/>
      <c r="X82" s="13"/>
      <c r="Y82" s="13"/>
      <c r="Z82" s="13"/>
      <c r="AA82" s="13"/>
      <c r="AB82" s="13"/>
      <c r="AC82" s="13"/>
      <c r="AD82" s="13"/>
      <c r="AE82" s="13"/>
      <c r="AF82" s="12"/>
      <c r="AG82" s="12"/>
      <c r="AH82" s="12"/>
      <c r="AI82" s="12"/>
      <c r="AJ82" s="12"/>
      <c r="AK82" s="12"/>
      <c r="AL82" s="12"/>
      <c r="AM82" s="12"/>
      <c r="AN82" s="12"/>
      <c r="AO82" s="12"/>
      <c r="AP82" s="12"/>
    </row>
    <row r="83" spans="1:42" ht="15">
      <c r="A83" s="12"/>
      <c r="B83" s="12"/>
      <c r="C83" s="12"/>
      <c r="D83" s="12"/>
      <c r="E83" s="12"/>
      <c r="F83" s="12"/>
      <c r="G83" s="12"/>
      <c r="H83" s="12"/>
      <c r="I83" s="12"/>
      <c r="J83" s="12"/>
      <c r="K83" s="12"/>
      <c r="L83" s="12"/>
      <c r="M83" s="12"/>
      <c r="N83" s="12"/>
      <c r="O83" s="12"/>
      <c r="P83" s="12"/>
      <c r="Q83" s="12"/>
      <c r="R83" s="12"/>
      <c r="S83" s="12"/>
      <c r="T83" s="12"/>
      <c r="U83" s="12"/>
      <c r="V83" s="12"/>
      <c r="W83" s="13"/>
      <c r="X83" s="13"/>
      <c r="Y83" s="13"/>
      <c r="Z83" s="13"/>
      <c r="AA83" s="13"/>
      <c r="AB83" s="13"/>
      <c r="AC83" s="13"/>
      <c r="AD83" s="13"/>
      <c r="AE83" s="13"/>
      <c r="AF83" s="12"/>
      <c r="AG83" s="12"/>
      <c r="AH83" s="12"/>
      <c r="AI83" s="12"/>
      <c r="AJ83" s="12"/>
      <c r="AK83" s="12"/>
      <c r="AL83" s="12"/>
      <c r="AM83" s="12"/>
      <c r="AN83" s="12"/>
      <c r="AO83" s="12"/>
      <c r="AP83" s="12"/>
    </row>
    <row r="84" spans="1:42" ht="15">
      <c r="A84" s="12"/>
      <c r="B84" s="12"/>
      <c r="C84" s="12"/>
      <c r="D84" s="12"/>
      <c r="E84" s="12"/>
      <c r="F84" s="12"/>
      <c r="G84" s="12"/>
      <c r="H84" s="12"/>
      <c r="I84" s="12"/>
      <c r="J84" s="12"/>
      <c r="K84" s="12"/>
      <c r="L84" s="12"/>
      <c r="M84" s="12"/>
      <c r="N84" s="12"/>
      <c r="O84" s="12"/>
      <c r="P84" s="12"/>
      <c r="Q84" s="12"/>
      <c r="R84" s="12"/>
      <c r="S84" s="12"/>
      <c r="T84" s="12"/>
      <c r="U84" s="12"/>
      <c r="V84" s="12"/>
      <c r="W84" s="13"/>
      <c r="X84" s="13"/>
      <c r="Y84" s="12"/>
      <c r="Z84" s="12"/>
      <c r="AA84" s="12"/>
      <c r="AB84" s="12"/>
      <c r="AC84" s="12"/>
      <c r="AD84" s="12"/>
      <c r="AE84" s="12"/>
      <c r="AF84" s="12"/>
      <c r="AG84" s="12"/>
      <c r="AH84" s="12"/>
      <c r="AI84" s="12"/>
      <c r="AJ84" s="12"/>
      <c r="AK84" s="12"/>
      <c r="AL84" s="12"/>
      <c r="AM84" s="12"/>
      <c r="AN84" s="12"/>
      <c r="AO84" s="12"/>
      <c r="AP84" s="12"/>
    </row>
    <row r="85" spans="1:42"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row>
    <row r="86" spans="1:42"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row>
    <row r="87" spans="1:42"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row>
    <row r="88" spans="1:42"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row>
    <row r="89" spans="1:42"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row r="90" spans="1:42"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row>
    <row r="91" spans="1:42"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row>
    <row r="92" spans="1:42"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row>
    <row r="93" spans="1:42"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row>
    <row r="94" spans="1:42"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row>
    <row r="95" spans="1:42"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row>
    <row r="96" spans="1:42"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row>
    <row r="97" spans="1:42"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spans="1:42"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1:42"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1:42"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1:42"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1:42"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1:42"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1:42"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1:42"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1:42"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1:42"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1:42"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1:42"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1:42"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1:42"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1:42"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1:42"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1:42"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1:42"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1:42"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1:42"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1:42"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1:42"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1:42"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1:42"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1:42"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1:42"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1:42"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H126" s="12"/>
      <c r="AI126" s="12"/>
      <c r="AJ126" s="12"/>
      <c r="AK126" s="12"/>
      <c r="AL126" s="12"/>
      <c r="AM126" s="12"/>
      <c r="AN126" s="12"/>
      <c r="AO126" s="12"/>
      <c r="AP126" s="12"/>
    </row>
    <row r="127" spans="1:31"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24"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row>
  </sheetData>
  <sheetProtection password="CBAF" sheet="1" objects="1" scenarios="1" selectLockedCells="1"/>
  <mergeCells count="55">
    <mergeCell ref="B71:W71"/>
    <mergeCell ref="B69:W69"/>
    <mergeCell ref="N14:U14"/>
    <mergeCell ref="N15:U15"/>
    <mergeCell ref="N13:U13"/>
    <mergeCell ref="J26:U26"/>
    <mergeCell ref="J57:U57"/>
    <mergeCell ref="J58:U58"/>
    <mergeCell ref="B65:V66"/>
    <mergeCell ref="J50:U50"/>
    <mergeCell ref="N10:U10"/>
    <mergeCell ref="B14:M14"/>
    <mergeCell ref="B52:V54"/>
    <mergeCell ref="B39:C43"/>
    <mergeCell ref="J25:U25"/>
    <mergeCell ref="J40:U40"/>
    <mergeCell ref="J41:U41"/>
    <mergeCell ref="J42:U42"/>
    <mergeCell ref="J43:U43"/>
    <mergeCell ref="AJ5:AM9"/>
    <mergeCell ref="J29:U29"/>
    <mergeCell ref="Z5:AC9"/>
    <mergeCell ref="AE5:AH9"/>
    <mergeCell ref="J21:U21"/>
    <mergeCell ref="J11:U11"/>
    <mergeCell ref="J22:U22"/>
    <mergeCell ref="J28:U28"/>
    <mergeCell ref="Z19:AC23"/>
    <mergeCell ref="Z25:AC29"/>
    <mergeCell ref="B64:V64"/>
    <mergeCell ref="B45:V47"/>
    <mergeCell ref="J60:U60"/>
    <mergeCell ref="B33:C37"/>
    <mergeCell ref="J62:U62"/>
    <mergeCell ref="J49:U49"/>
    <mergeCell ref="J36:U36"/>
    <mergeCell ref="J59:U59"/>
    <mergeCell ref="J33:U33"/>
    <mergeCell ref="J61:U61"/>
    <mergeCell ref="J56:U56"/>
    <mergeCell ref="B27:C31"/>
    <mergeCell ref="J39:U39"/>
    <mergeCell ref="J31:U31"/>
    <mergeCell ref="J23:U23"/>
    <mergeCell ref="J30:U30"/>
    <mergeCell ref="B2:V4"/>
    <mergeCell ref="J27:U27"/>
    <mergeCell ref="J24:U24"/>
    <mergeCell ref="J37:U37"/>
    <mergeCell ref="B21:C25"/>
    <mergeCell ref="J35:U35"/>
    <mergeCell ref="J34:U34"/>
    <mergeCell ref="B17:V19"/>
    <mergeCell ref="B6:V8"/>
    <mergeCell ref="N12:U12"/>
  </mergeCells>
  <dataValidations count="16">
    <dataValidation type="list" allowBlank="1" showInputMessage="1" showErrorMessage="1" sqref="J11:V11">
      <formula1>$AA$11:$AA$12</formula1>
    </dataValidation>
    <dataValidation type="list" allowBlank="1" showInputMessage="1" showErrorMessage="1" promptTitle="Anzahl der Kinder" prompt="&#10;Bitte geben Sie die Anzahl der Kinder ein &#10;(geplant oder bereits vorhanden)" sqref="V15 N15">
      <formula1>$AD$11:$AD$16</formula1>
    </dataValidation>
    <dataValidation type="list" allowBlank="1" showInputMessage="1" showErrorMessage="1" sqref="J28:V28 J34:V34 J40:V40 J23:V23">
      <formula1>$AE$11:$AE$35</formula1>
    </dataValidation>
    <dataValidation type="list" allowBlank="1" showInputMessage="1" showErrorMessage="1" sqref="V36 V42 V30">
      <formula1>$AF$11:$AF$80</formula1>
    </dataValidation>
    <dataValidation type="list" allowBlank="1" showInputMessage="1" showErrorMessage="1" sqref="J22:V22 J41:V41 J35:V35 J29:V29">
      <formula1>$AG$11:$AG$68</formula1>
    </dataValidation>
    <dataValidation type="list" allowBlank="1" showInputMessage="1" showErrorMessage="1" sqref="V24">
      <formula1>$AF$73:$AF$80</formula1>
    </dataValidation>
    <dataValidation type="list" allowBlank="1" showInputMessage="1" showErrorMessage="1" sqref="V49:V50">
      <formula1>$AH$11:$AH$31</formula1>
    </dataValidation>
    <dataValidation allowBlank="1" showInputMessage="1" showErrorMessage="1" promptTitle="Name des Kunden" sqref="J10:N10 V10"/>
    <dataValidation allowBlank="1" showInputMessage="1" showErrorMessage="1" promptTitle="Bitte Beitrag eingeben" prompt="&#10;Bitte geben Sie hier den aktuell zu zahlenden Gesamtbeitrag des Wunschtarif ein.&#10;&#10;Tipp: &#10;Rechnen Sie (alternativ) auch mit einem PKV Tarif mit &quot;vergleichbaren Leistungen&quot; wie in der Gesetzlichen Krankenversicherung! " sqref="J25:V25 J31:V31 J37:V37 J43:V43"/>
    <dataValidation allowBlank="1" showInputMessage="1" showErrorMessage="1" promptTitle="1. mitversicherte Person" prompt="&#10;Bitte geben Sie hier die Daten der mitversicherten Person ein!&#10;&#10;Tipp: &#10;Sollte keine Person mitversichert werden, löschen Sie bitte die Eingaben in den gelben Feldern!" sqref="J27:V27"/>
    <dataValidation allowBlank="1" showInputMessage="1" showErrorMessage="1" promptTitle="2. mitversicherte Person" prompt="&#10;Bitte geben Sie hier die Daten der mitversicherten Person ein!&#10;&#10;Tipp: &#10;Sollte keine Person mitversichert werden, löschen Sie bitte die Eingaben in den gelben Feldern!" sqref="J33:V33"/>
    <dataValidation allowBlank="1" showInputMessage="1" showErrorMessage="1" promptTitle="3. mitversicherte Person" prompt="&#10;Bitte geben Sie hier die Daten der mitversicherten Person ein!&#10;&#10;Tipp: &#10;Sollte keine Person mitversichert werden, löschen Sie bitte die Eingaben in den gelben Feldern!" sqref="J39:V39"/>
    <dataValidation type="list" allowBlank="1" showInputMessage="1" showErrorMessage="1" sqref="J24:U24">
      <formula1>$AF$73:$AF$78</formula1>
    </dataValidation>
    <dataValidation type="list" allowBlank="1" showInputMessage="1" showErrorMessage="1" sqref="J30:U30 J42:U42 J36:U36">
      <formula1>$AF$11:$AF$78</formula1>
    </dataValidation>
    <dataValidation allowBlank="1" showInputMessage="1" showErrorMessage="1" promptTitle="Anzahl der Kinder" prompt="&#10;Bitte geben Sie die Anzahl der Kinder ein &#10;(geplant oder bereits vorhanden)" sqref="J15:M15"/>
    <dataValidation type="list" allowBlank="1" showInputMessage="1" showErrorMessage="1" sqref="J49:U49 J50:U50">
      <formula1>$AH$11:$AH$25</formula1>
    </dataValidation>
  </dataValidations>
  <hyperlinks>
    <hyperlink ref="Z5:AC9" location="Selbständiger!A1" display="Selbständiger!A1"/>
    <hyperlink ref="AE5:AH9" location="Arbeitnehmer!A1" display="Zur Berechung (Arbeitnehmer)"/>
    <hyperlink ref="AJ5:AM9" location="'Infos zum Rechner'!A1" display="Zur Berechung (Selbständiger)"/>
  </hyperlink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41"/>
  <sheetViews>
    <sheetView showGridLines="0" zoomScalePageLayoutView="0" workbookViewId="0" topLeftCell="A1">
      <selection activeCell="AF19" sqref="AF19:AI23"/>
    </sheetView>
  </sheetViews>
  <sheetFormatPr defaultColWidth="11.421875" defaultRowHeight="15"/>
  <cols>
    <col min="1" max="1" width="3.140625" style="12" customWidth="1"/>
    <col min="2" max="2" width="3.7109375" style="2" customWidth="1"/>
    <col min="3" max="19" width="4.7109375" style="2" customWidth="1"/>
    <col min="20" max="20" width="7.140625" style="2" customWidth="1"/>
    <col min="21" max="21" width="4.7109375" style="2" customWidth="1"/>
    <col min="22" max="22" width="2.8515625" style="2" customWidth="1"/>
    <col min="23" max="29" width="4.7109375" style="2" customWidth="1"/>
    <col min="30" max="31" width="3.140625" style="2" customWidth="1"/>
    <col min="32" max="32" width="4.8515625" style="2" customWidth="1"/>
    <col min="33" max="33" width="5.00390625" style="2" customWidth="1"/>
    <col min="34" max="34" width="4.421875" style="2" customWidth="1"/>
    <col min="35" max="41" width="4.7109375" style="2" customWidth="1"/>
    <col min="42" max="45" width="4.7109375" style="12" customWidth="1"/>
    <col min="46" max="56" width="11.421875" style="12" customWidth="1"/>
    <col min="57" max="16384" width="11.421875" style="2" customWidth="1"/>
  </cols>
  <sheetData>
    <row r="1" spans="1:41" ht="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12"/>
      <c r="AF1" s="95"/>
      <c r="AG1" s="12"/>
      <c r="AH1" s="12"/>
      <c r="AI1" s="12"/>
      <c r="AJ1" s="12"/>
      <c r="AK1" s="12"/>
      <c r="AL1" s="12"/>
      <c r="AM1" s="12"/>
      <c r="AN1" s="12"/>
      <c r="AO1" s="12"/>
    </row>
    <row r="2" spans="1:41" ht="15">
      <c r="A2" s="63"/>
      <c r="B2" s="223" t="str">
        <f>Eingabeseite!N10</f>
        <v>Martin Schmitt</v>
      </c>
      <c r="C2" s="224"/>
      <c r="D2" s="224"/>
      <c r="E2" s="224"/>
      <c r="F2" s="224"/>
      <c r="G2" s="224"/>
      <c r="H2" s="224"/>
      <c r="I2" s="224"/>
      <c r="J2" s="224"/>
      <c r="K2" s="224"/>
      <c r="L2" s="224"/>
      <c r="M2" s="224"/>
      <c r="N2" s="224"/>
      <c r="O2" s="224"/>
      <c r="P2" s="224"/>
      <c r="Q2" s="224"/>
      <c r="R2" s="224"/>
      <c r="S2" s="224"/>
      <c r="T2" s="224"/>
      <c r="U2" s="224"/>
      <c r="V2" s="225"/>
      <c r="W2" s="225"/>
      <c r="X2" s="225"/>
      <c r="Y2" s="225"/>
      <c r="Z2" s="225"/>
      <c r="AA2" s="225"/>
      <c r="AB2" s="225"/>
      <c r="AC2" s="226"/>
      <c r="AD2" s="64"/>
      <c r="AE2" s="13"/>
      <c r="AF2" s="13"/>
      <c r="AG2" s="13"/>
      <c r="AH2" s="13"/>
      <c r="AI2" s="13"/>
      <c r="AJ2" s="13"/>
      <c r="AK2" s="13"/>
      <c r="AL2" s="13"/>
      <c r="AM2" s="13"/>
      <c r="AN2" s="13"/>
      <c r="AO2" s="13"/>
    </row>
    <row r="3" spans="1:41" ht="15">
      <c r="A3" s="63"/>
      <c r="B3" s="227"/>
      <c r="C3" s="228"/>
      <c r="D3" s="228"/>
      <c r="E3" s="228"/>
      <c r="F3" s="228"/>
      <c r="G3" s="228"/>
      <c r="H3" s="228"/>
      <c r="I3" s="228"/>
      <c r="J3" s="228"/>
      <c r="K3" s="228"/>
      <c r="L3" s="228"/>
      <c r="M3" s="228"/>
      <c r="N3" s="228"/>
      <c r="O3" s="228"/>
      <c r="P3" s="228"/>
      <c r="Q3" s="228"/>
      <c r="R3" s="228"/>
      <c r="S3" s="228"/>
      <c r="T3" s="228"/>
      <c r="U3" s="228"/>
      <c r="V3" s="229"/>
      <c r="W3" s="229"/>
      <c r="X3" s="229"/>
      <c r="Y3" s="229"/>
      <c r="Z3" s="229"/>
      <c r="AA3" s="229"/>
      <c r="AB3" s="229"/>
      <c r="AC3" s="230"/>
      <c r="AD3" s="64"/>
      <c r="AE3" s="13"/>
      <c r="AF3" s="13"/>
      <c r="AG3" s="13"/>
      <c r="AH3" s="13"/>
      <c r="AI3" s="13"/>
      <c r="AJ3" s="13"/>
      <c r="AK3" s="13"/>
      <c r="AL3" s="13"/>
      <c r="AM3" s="13"/>
      <c r="AN3" s="13"/>
      <c r="AO3" s="13"/>
    </row>
    <row r="4" spans="1:41" ht="15">
      <c r="A4" s="63"/>
      <c r="B4" s="227"/>
      <c r="C4" s="228"/>
      <c r="D4" s="228"/>
      <c r="E4" s="228"/>
      <c r="F4" s="228"/>
      <c r="G4" s="228"/>
      <c r="H4" s="228"/>
      <c r="I4" s="228"/>
      <c r="J4" s="228"/>
      <c r="K4" s="228"/>
      <c r="L4" s="228"/>
      <c r="M4" s="228"/>
      <c r="N4" s="228"/>
      <c r="O4" s="228"/>
      <c r="P4" s="228"/>
      <c r="Q4" s="228"/>
      <c r="R4" s="228"/>
      <c r="S4" s="228"/>
      <c r="T4" s="228"/>
      <c r="U4" s="228"/>
      <c r="V4" s="229"/>
      <c r="W4" s="229"/>
      <c r="X4" s="229"/>
      <c r="Y4" s="229"/>
      <c r="Z4" s="229"/>
      <c r="AA4" s="229"/>
      <c r="AB4" s="229"/>
      <c r="AC4" s="230"/>
      <c r="AD4" s="64"/>
      <c r="AE4" s="13"/>
      <c r="AF4" s="13"/>
      <c r="AG4" s="13"/>
      <c r="AH4" s="13"/>
      <c r="AI4" s="13"/>
      <c r="AJ4" s="13"/>
      <c r="AK4" s="13"/>
      <c r="AL4" s="13"/>
      <c r="AM4" s="13"/>
      <c r="AN4" s="13"/>
      <c r="AO4" s="13"/>
    </row>
    <row r="5" spans="1:41" ht="9" customHeight="1">
      <c r="A5" s="63"/>
      <c r="B5" s="6"/>
      <c r="C5" s="7"/>
      <c r="D5" s="7"/>
      <c r="E5" s="7"/>
      <c r="F5" s="7"/>
      <c r="G5" s="7"/>
      <c r="H5" s="7"/>
      <c r="I5" s="7"/>
      <c r="J5" s="7"/>
      <c r="K5" s="7"/>
      <c r="L5" s="7"/>
      <c r="M5" s="7"/>
      <c r="N5" s="7"/>
      <c r="O5" s="7"/>
      <c r="P5" s="7"/>
      <c r="Q5" s="7"/>
      <c r="R5" s="7"/>
      <c r="S5" s="7"/>
      <c r="T5" s="7"/>
      <c r="U5" s="7"/>
      <c r="V5" s="24"/>
      <c r="W5" s="24"/>
      <c r="X5" s="24"/>
      <c r="Y5" s="24"/>
      <c r="Z5" s="24"/>
      <c r="AA5" s="24"/>
      <c r="AB5" s="24"/>
      <c r="AC5" s="27"/>
      <c r="AD5" s="64"/>
      <c r="AE5" s="13"/>
      <c r="AF5" s="25">
        <f>Berechnungsweg!M20</f>
        <v>673756.7188476875</v>
      </c>
      <c r="AG5" s="13"/>
      <c r="AH5" s="13"/>
      <c r="AI5" s="13"/>
      <c r="AJ5" s="13"/>
      <c r="AK5" s="13"/>
      <c r="AL5" s="13"/>
      <c r="AM5" s="13"/>
      <c r="AN5" s="13"/>
      <c r="AO5" s="13"/>
    </row>
    <row r="6" spans="1:41" ht="4.5" customHeight="1">
      <c r="A6" s="63"/>
      <c r="B6" s="231" t="s">
        <v>79</v>
      </c>
      <c r="C6" s="232"/>
      <c r="D6" s="232"/>
      <c r="E6" s="232"/>
      <c r="F6" s="232"/>
      <c r="G6" s="232"/>
      <c r="H6" s="232"/>
      <c r="I6" s="232"/>
      <c r="J6" s="232"/>
      <c r="K6" s="232"/>
      <c r="L6" s="232"/>
      <c r="M6" s="232"/>
      <c r="N6" s="232"/>
      <c r="O6" s="232"/>
      <c r="P6" s="232"/>
      <c r="Q6" s="232"/>
      <c r="R6" s="232"/>
      <c r="S6" s="232"/>
      <c r="T6" s="232"/>
      <c r="U6" s="232"/>
      <c r="V6" s="233"/>
      <c r="W6" s="233"/>
      <c r="X6" s="233"/>
      <c r="Y6" s="233"/>
      <c r="Z6" s="233"/>
      <c r="AA6" s="233"/>
      <c r="AB6" s="233"/>
      <c r="AC6" s="234"/>
      <c r="AD6" s="64"/>
      <c r="AE6" s="13"/>
      <c r="AF6" s="13"/>
      <c r="AG6" s="13"/>
      <c r="AH6" s="13"/>
      <c r="AI6" s="13"/>
      <c r="AJ6" s="13"/>
      <c r="AK6" s="13"/>
      <c r="AL6" s="13"/>
      <c r="AM6" s="13"/>
      <c r="AN6" s="13"/>
      <c r="AO6" s="13"/>
    </row>
    <row r="7" spans="1:41" ht="15">
      <c r="A7" s="63"/>
      <c r="B7" s="231"/>
      <c r="C7" s="232"/>
      <c r="D7" s="232"/>
      <c r="E7" s="232"/>
      <c r="F7" s="232"/>
      <c r="G7" s="232"/>
      <c r="H7" s="232"/>
      <c r="I7" s="232"/>
      <c r="J7" s="232"/>
      <c r="K7" s="232"/>
      <c r="L7" s="232"/>
      <c r="M7" s="232"/>
      <c r="N7" s="232"/>
      <c r="O7" s="232"/>
      <c r="P7" s="232"/>
      <c r="Q7" s="232"/>
      <c r="R7" s="232"/>
      <c r="S7" s="232"/>
      <c r="T7" s="232"/>
      <c r="U7" s="232"/>
      <c r="V7" s="233"/>
      <c r="W7" s="233"/>
      <c r="X7" s="233"/>
      <c r="Y7" s="233"/>
      <c r="Z7" s="233"/>
      <c r="AA7" s="233"/>
      <c r="AB7" s="233"/>
      <c r="AC7" s="234"/>
      <c r="AD7" s="64"/>
      <c r="AE7" s="13"/>
      <c r="AF7" s="13" t="s">
        <v>121</v>
      </c>
      <c r="AG7" s="13" t="s">
        <v>108</v>
      </c>
      <c r="AH7" s="13"/>
      <c r="AI7" s="13"/>
      <c r="AJ7" s="13"/>
      <c r="AK7" s="13"/>
      <c r="AL7" s="13"/>
      <c r="AM7" s="13"/>
      <c r="AN7" s="13"/>
      <c r="AO7" s="13"/>
    </row>
    <row r="8" spans="1:41" ht="4.5" customHeight="1">
      <c r="A8" s="63"/>
      <c r="B8" s="231"/>
      <c r="C8" s="232"/>
      <c r="D8" s="232"/>
      <c r="E8" s="232"/>
      <c r="F8" s="232"/>
      <c r="G8" s="232"/>
      <c r="H8" s="232"/>
      <c r="I8" s="232"/>
      <c r="J8" s="232"/>
      <c r="K8" s="232"/>
      <c r="L8" s="232"/>
      <c r="M8" s="232"/>
      <c r="N8" s="232"/>
      <c r="O8" s="232"/>
      <c r="P8" s="232"/>
      <c r="Q8" s="232"/>
      <c r="R8" s="232"/>
      <c r="S8" s="232"/>
      <c r="T8" s="232"/>
      <c r="U8" s="232"/>
      <c r="V8" s="233"/>
      <c r="W8" s="233"/>
      <c r="X8" s="233"/>
      <c r="Y8" s="233"/>
      <c r="Z8" s="233"/>
      <c r="AA8" s="233"/>
      <c r="AB8" s="233"/>
      <c r="AC8" s="234"/>
      <c r="AD8" s="64"/>
      <c r="AE8" s="13"/>
      <c r="AF8" s="13"/>
      <c r="AG8" s="13"/>
      <c r="AH8" s="13"/>
      <c r="AI8" s="13"/>
      <c r="AJ8" s="13"/>
      <c r="AK8" s="13"/>
      <c r="AL8" s="13"/>
      <c r="AM8" s="13"/>
      <c r="AN8" s="13"/>
      <c r="AO8" s="13"/>
    </row>
    <row r="9" spans="1:41" ht="8.25" customHeight="1">
      <c r="A9" s="63"/>
      <c r="B9" s="3"/>
      <c r="C9" s="4"/>
      <c r="D9" s="4"/>
      <c r="E9" s="4"/>
      <c r="F9" s="4"/>
      <c r="G9" s="4"/>
      <c r="H9" s="4"/>
      <c r="I9" s="4"/>
      <c r="J9" s="4"/>
      <c r="K9" s="4"/>
      <c r="L9" s="4"/>
      <c r="M9" s="4"/>
      <c r="N9" s="4"/>
      <c r="O9" s="4"/>
      <c r="P9" s="4"/>
      <c r="Q9" s="4"/>
      <c r="R9" s="4"/>
      <c r="S9" s="4"/>
      <c r="T9" s="4"/>
      <c r="U9" s="4"/>
      <c r="V9" s="24"/>
      <c r="W9" s="24"/>
      <c r="X9" s="24"/>
      <c r="Y9" s="24"/>
      <c r="Z9" s="24"/>
      <c r="AA9" s="24"/>
      <c r="AB9" s="24"/>
      <c r="AC9" s="27"/>
      <c r="AD9" s="64"/>
      <c r="AE9" s="13"/>
      <c r="AF9" s="13" t="s">
        <v>120</v>
      </c>
      <c r="AG9" s="13" t="s">
        <v>122</v>
      </c>
      <c r="AH9" s="13"/>
      <c r="AI9" s="13"/>
      <c r="AJ9" s="13"/>
      <c r="AK9" s="13"/>
      <c r="AL9" s="13"/>
      <c r="AM9" s="13"/>
      <c r="AN9" s="13"/>
      <c r="AO9" s="13"/>
    </row>
    <row r="10" spans="1:41" ht="36">
      <c r="A10" s="63"/>
      <c r="B10" s="106"/>
      <c r="C10" s="107" t="str">
        <f>IF(AF5&gt;0,AF7,AF9)</f>
        <v>Ja, der Wechsel in die PKV lohnt sich finanziell für Sie!</v>
      </c>
      <c r="D10" s="108"/>
      <c r="E10" s="108"/>
      <c r="F10" s="108"/>
      <c r="G10" s="108"/>
      <c r="H10" s="108"/>
      <c r="I10" s="108"/>
      <c r="J10" s="108"/>
      <c r="K10" s="108"/>
      <c r="L10" s="108"/>
      <c r="M10" s="108"/>
      <c r="N10" s="108"/>
      <c r="O10" s="108"/>
      <c r="P10" s="108"/>
      <c r="Q10" s="108"/>
      <c r="R10" s="108"/>
      <c r="S10" s="108"/>
      <c r="T10" s="108"/>
      <c r="U10" s="242">
        <f>IF(AF5&gt;0,"",-(O11/(Berechnungsweg!G11-Berechnungsweg!F11))/12)</f>
      </c>
      <c r="V10" s="243"/>
      <c r="W10" s="243"/>
      <c r="X10" s="243"/>
      <c r="Y10" s="243"/>
      <c r="Z10" s="243"/>
      <c r="AA10" s="243"/>
      <c r="AB10" s="99"/>
      <c r="AC10" s="100"/>
      <c r="AD10" s="64"/>
      <c r="AE10" s="13"/>
      <c r="AF10" s="13"/>
      <c r="AG10" s="13"/>
      <c r="AH10" s="13"/>
      <c r="AI10" s="13"/>
      <c r="AJ10" s="13"/>
      <c r="AK10" s="13"/>
      <c r="AL10" s="13"/>
      <c r="AM10" s="13"/>
      <c r="AN10" s="13"/>
      <c r="AO10" s="13"/>
    </row>
    <row r="11" spans="1:41" ht="10.5" customHeight="1">
      <c r="A11" s="63"/>
      <c r="B11" s="19"/>
      <c r="C11" s="20"/>
      <c r="D11" s="20"/>
      <c r="E11" s="20"/>
      <c r="F11" s="20"/>
      <c r="G11" s="20"/>
      <c r="H11" s="20"/>
      <c r="I11" s="20"/>
      <c r="J11" s="17"/>
      <c r="K11" s="17"/>
      <c r="L11" s="17"/>
      <c r="M11" s="17"/>
      <c r="N11" s="17"/>
      <c r="O11" s="235">
        <f>AF5</f>
        <v>673756.7188476875</v>
      </c>
      <c r="P11" s="235"/>
      <c r="Q11" s="235"/>
      <c r="R11" s="235"/>
      <c r="S11" s="235"/>
      <c r="T11" s="235"/>
      <c r="U11" s="235"/>
      <c r="V11" s="235"/>
      <c r="W11" s="235"/>
      <c r="X11" s="235"/>
      <c r="Y11" s="235"/>
      <c r="Z11" s="235"/>
      <c r="AA11" s="235"/>
      <c r="AB11" s="235"/>
      <c r="AC11" s="236"/>
      <c r="AD11" s="64"/>
      <c r="AE11" s="13"/>
      <c r="AF11" s="13"/>
      <c r="AG11" s="14"/>
      <c r="AH11" s="13"/>
      <c r="AI11" s="13"/>
      <c r="AJ11" s="13"/>
      <c r="AK11" s="13"/>
      <c r="AL11" s="13"/>
      <c r="AM11" s="13"/>
      <c r="AN11" s="13"/>
      <c r="AO11" s="13"/>
    </row>
    <row r="12" spans="1:41" ht="21">
      <c r="A12" s="63"/>
      <c r="B12" s="240" t="str">
        <f>IF(AF5&gt;0,AG7,AG9)</f>
        <v>Während der Laufzeit sparen Sie insgesamt ca.</v>
      </c>
      <c r="C12" s="241"/>
      <c r="D12" s="241"/>
      <c r="E12" s="241"/>
      <c r="F12" s="241"/>
      <c r="G12" s="241"/>
      <c r="H12" s="241"/>
      <c r="I12" s="241"/>
      <c r="J12" s="241"/>
      <c r="K12" s="241"/>
      <c r="L12" s="241"/>
      <c r="M12" s="241"/>
      <c r="N12" s="241"/>
      <c r="O12" s="235"/>
      <c r="P12" s="235"/>
      <c r="Q12" s="235"/>
      <c r="R12" s="235"/>
      <c r="S12" s="235"/>
      <c r="T12" s="235"/>
      <c r="U12" s="235"/>
      <c r="V12" s="235"/>
      <c r="W12" s="235"/>
      <c r="X12" s="235"/>
      <c r="Y12" s="235"/>
      <c r="Z12" s="235"/>
      <c r="AA12" s="235"/>
      <c r="AB12" s="235"/>
      <c r="AC12" s="236"/>
      <c r="AD12" s="64"/>
      <c r="AE12" s="13"/>
      <c r="AF12" s="13"/>
      <c r="AG12" s="14"/>
      <c r="AH12" s="13"/>
      <c r="AI12" s="13"/>
      <c r="AJ12" s="13"/>
      <c r="AK12" s="13"/>
      <c r="AL12" s="13"/>
      <c r="AM12" s="13"/>
      <c r="AN12" s="13"/>
      <c r="AO12" s="13"/>
    </row>
    <row r="13" spans="1:41" ht="10.5" customHeight="1">
      <c r="A13" s="63"/>
      <c r="B13" s="19"/>
      <c r="C13" s="20"/>
      <c r="D13" s="20"/>
      <c r="E13" s="20"/>
      <c r="F13" s="20"/>
      <c r="G13" s="20"/>
      <c r="H13" s="20"/>
      <c r="I13" s="20"/>
      <c r="J13" s="17"/>
      <c r="K13" s="17"/>
      <c r="L13" s="17"/>
      <c r="M13" s="17"/>
      <c r="N13" s="17"/>
      <c r="O13" s="235"/>
      <c r="P13" s="235"/>
      <c r="Q13" s="235"/>
      <c r="R13" s="235"/>
      <c r="S13" s="235"/>
      <c r="T13" s="235"/>
      <c r="U13" s="235"/>
      <c r="V13" s="235"/>
      <c r="W13" s="235"/>
      <c r="X13" s="235"/>
      <c r="Y13" s="235"/>
      <c r="Z13" s="235"/>
      <c r="AA13" s="235"/>
      <c r="AB13" s="235"/>
      <c r="AC13" s="236"/>
      <c r="AD13" s="64"/>
      <c r="AE13" s="13"/>
      <c r="AF13" s="13"/>
      <c r="AG13" s="14"/>
      <c r="AH13" s="13"/>
      <c r="AI13" s="13"/>
      <c r="AJ13" s="13"/>
      <c r="AK13" s="13"/>
      <c r="AL13" s="13"/>
      <c r="AM13" s="13"/>
      <c r="AN13" s="13"/>
      <c r="AO13" s="13"/>
    </row>
    <row r="14" spans="1:41" ht="15">
      <c r="A14" s="63"/>
      <c r="B14" s="19"/>
      <c r="C14" s="20"/>
      <c r="D14" s="20"/>
      <c r="E14" s="20"/>
      <c r="F14" s="20"/>
      <c r="G14" s="20"/>
      <c r="H14" s="20"/>
      <c r="I14" s="20"/>
      <c r="J14" s="20"/>
      <c r="K14" s="20"/>
      <c r="L14" s="20"/>
      <c r="M14" s="20"/>
      <c r="N14" s="20"/>
      <c r="O14" s="20"/>
      <c r="P14" s="20"/>
      <c r="Q14" s="20"/>
      <c r="R14" s="20"/>
      <c r="S14" s="20"/>
      <c r="T14" s="20"/>
      <c r="U14" s="20"/>
      <c r="V14" s="24"/>
      <c r="W14" s="24"/>
      <c r="X14" s="24"/>
      <c r="Y14" s="24"/>
      <c r="Z14" s="24"/>
      <c r="AA14" s="24"/>
      <c r="AB14" s="24">
        <v>3</v>
      </c>
      <c r="AC14" s="27">
        <v>2012</v>
      </c>
      <c r="AD14" s="64"/>
      <c r="AE14" s="13"/>
      <c r="AF14" s="13"/>
      <c r="AG14" s="14"/>
      <c r="AH14" s="13"/>
      <c r="AI14" s="13"/>
      <c r="AJ14" s="13"/>
      <c r="AK14" s="13"/>
      <c r="AL14" s="13"/>
      <c r="AM14" s="13"/>
      <c r="AN14" s="13"/>
      <c r="AO14" s="13"/>
    </row>
    <row r="15" spans="1:41" ht="4.5" customHeight="1">
      <c r="A15" s="63"/>
      <c r="B15" s="3"/>
      <c r="C15" s="4"/>
      <c r="D15" s="4"/>
      <c r="E15" s="4"/>
      <c r="F15" s="4"/>
      <c r="G15" s="4"/>
      <c r="H15" s="4"/>
      <c r="I15" s="4"/>
      <c r="J15" s="4"/>
      <c r="K15" s="4"/>
      <c r="L15" s="4"/>
      <c r="M15" s="4"/>
      <c r="N15" s="4"/>
      <c r="O15" s="4"/>
      <c r="P15" s="4"/>
      <c r="Q15" s="4"/>
      <c r="R15" s="4"/>
      <c r="S15" s="4"/>
      <c r="T15" s="4"/>
      <c r="U15" s="4"/>
      <c r="V15" s="24"/>
      <c r="W15" s="24"/>
      <c r="X15" s="24"/>
      <c r="Y15" s="24"/>
      <c r="Z15" s="24"/>
      <c r="AA15" s="24"/>
      <c r="AB15" s="24">
        <v>4</v>
      </c>
      <c r="AC15" s="27">
        <v>2013</v>
      </c>
      <c r="AD15" s="64"/>
      <c r="AE15" s="13"/>
      <c r="AF15" s="13"/>
      <c r="AG15" s="14"/>
      <c r="AH15" s="13"/>
      <c r="AI15" s="13"/>
      <c r="AJ15" s="13"/>
      <c r="AK15" s="13"/>
      <c r="AL15" s="13"/>
      <c r="AM15" s="13"/>
      <c r="AN15" s="13"/>
      <c r="AO15" s="13"/>
    </row>
    <row r="16" spans="1:41" ht="15">
      <c r="A16" s="63"/>
      <c r="B16" s="3"/>
      <c r="C16" s="4"/>
      <c r="D16" s="4"/>
      <c r="E16" s="4"/>
      <c r="F16" s="4"/>
      <c r="G16" s="4"/>
      <c r="H16" s="4"/>
      <c r="I16" s="4"/>
      <c r="J16" s="4"/>
      <c r="K16" s="4"/>
      <c r="L16" s="4"/>
      <c r="M16" s="4"/>
      <c r="N16" s="4"/>
      <c r="O16" s="4"/>
      <c r="P16" s="4"/>
      <c r="Q16" s="4"/>
      <c r="R16" s="4"/>
      <c r="S16" s="4"/>
      <c r="T16" s="4"/>
      <c r="U16" s="4"/>
      <c r="V16" s="24"/>
      <c r="W16" s="24"/>
      <c r="X16" s="24"/>
      <c r="Y16" s="24"/>
      <c r="Z16" s="24"/>
      <c r="AA16" s="24"/>
      <c r="AB16" s="24">
        <v>5</v>
      </c>
      <c r="AC16" s="27">
        <v>2014</v>
      </c>
      <c r="AD16" s="64"/>
      <c r="AE16" s="13"/>
      <c r="AF16" s="13"/>
      <c r="AG16" s="14"/>
      <c r="AH16" s="13"/>
      <c r="AI16" s="13"/>
      <c r="AJ16" s="13"/>
      <c r="AK16" s="13"/>
      <c r="AL16" s="13"/>
      <c r="AM16" s="13"/>
      <c r="AN16" s="13"/>
      <c r="AO16" s="13"/>
    </row>
    <row r="17" spans="1:41" ht="4.5" customHeight="1">
      <c r="A17" s="63"/>
      <c r="B17" s="3"/>
      <c r="C17" s="4"/>
      <c r="D17" s="4"/>
      <c r="E17" s="4"/>
      <c r="F17" s="4"/>
      <c r="G17" s="4"/>
      <c r="H17" s="4"/>
      <c r="I17" s="4"/>
      <c r="J17" s="4"/>
      <c r="K17" s="4"/>
      <c r="L17" s="4"/>
      <c r="M17" s="4"/>
      <c r="N17" s="4"/>
      <c r="O17" s="4"/>
      <c r="P17" s="4"/>
      <c r="Q17" s="4"/>
      <c r="R17" s="4"/>
      <c r="S17" s="4"/>
      <c r="T17" s="4"/>
      <c r="U17" s="4"/>
      <c r="V17" s="24"/>
      <c r="W17" s="24"/>
      <c r="X17" s="24"/>
      <c r="Y17" s="24"/>
      <c r="Z17" s="24"/>
      <c r="AA17" s="24"/>
      <c r="AB17" s="24"/>
      <c r="AC17" s="27">
        <v>2015</v>
      </c>
      <c r="AD17" s="64"/>
      <c r="AE17" s="13"/>
      <c r="AF17" s="90"/>
      <c r="AG17" s="14"/>
      <c r="AH17" s="13"/>
      <c r="AI17" s="13"/>
      <c r="AJ17" s="13"/>
      <c r="AK17" s="13"/>
      <c r="AL17" s="13"/>
      <c r="AM17" s="13"/>
      <c r="AN17" s="13"/>
      <c r="AO17" s="13"/>
    </row>
    <row r="18" spans="1:41" ht="15">
      <c r="A18" s="63"/>
      <c r="B18" s="19"/>
      <c r="C18" s="20"/>
      <c r="D18" s="20"/>
      <c r="E18" s="20"/>
      <c r="F18" s="20"/>
      <c r="G18" s="20"/>
      <c r="H18" s="20"/>
      <c r="I18" s="20"/>
      <c r="J18" s="20"/>
      <c r="K18" s="20"/>
      <c r="L18" s="20"/>
      <c r="M18" s="20"/>
      <c r="N18" s="20"/>
      <c r="O18" s="20"/>
      <c r="P18" s="20"/>
      <c r="Q18" s="20"/>
      <c r="R18" s="20"/>
      <c r="S18" s="20"/>
      <c r="T18" s="20"/>
      <c r="U18" s="20"/>
      <c r="V18" s="24"/>
      <c r="W18" s="24"/>
      <c r="X18" s="24"/>
      <c r="Y18" s="24"/>
      <c r="Z18" s="24"/>
      <c r="AA18" s="24"/>
      <c r="AB18" s="24"/>
      <c r="AC18" s="27">
        <v>2016</v>
      </c>
      <c r="AD18" s="64"/>
      <c r="AE18" s="13"/>
      <c r="AF18" s="13"/>
      <c r="AG18" s="14"/>
      <c r="AH18" s="13"/>
      <c r="AI18" s="13"/>
      <c r="AJ18" s="13"/>
      <c r="AK18" s="13"/>
      <c r="AL18" s="13"/>
      <c r="AM18" s="13"/>
      <c r="AN18" s="13"/>
      <c r="AO18" s="13"/>
    </row>
    <row r="19" spans="1:41" ht="15">
      <c r="A19" s="63"/>
      <c r="B19" s="15"/>
      <c r="C19" s="16"/>
      <c r="D19" s="20"/>
      <c r="E19" s="20"/>
      <c r="F19" s="20"/>
      <c r="G19" s="20"/>
      <c r="H19" s="20"/>
      <c r="I19" s="20"/>
      <c r="J19" s="17"/>
      <c r="K19" s="17"/>
      <c r="L19" s="17"/>
      <c r="M19" s="17"/>
      <c r="N19" s="17"/>
      <c r="O19" s="17"/>
      <c r="P19" s="17"/>
      <c r="Q19" s="17"/>
      <c r="R19" s="17"/>
      <c r="S19" s="17"/>
      <c r="T19" s="17"/>
      <c r="U19" s="17"/>
      <c r="V19" s="24"/>
      <c r="W19" s="24"/>
      <c r="X19" s="24"/>
      <c r="Y19" s="24"/>
      <c r="Z19" s="24"/>
      <c r="AA19" s="24"/>
      <c r="AB19" s="24"/>
      <c r="AC19" s="27">
        <v>2017</v>
      </c>
      <c r="AD19" s="64"/>
      <c r="AE19" s="13"/>
      <c r="AF19" s="244" t="s">
        <v>91</v>
      </c>
      <c r="AG19" s="245"/>
      <c r="AH19" s="245"/>
      <c r="AI19" s="246"/>
      <c r="AJ19" s="13"/>
      <c r="AK19" s="13"/>
      <c r="AL19" s="13"/>
      <c r="AM19" s="13"/>
      <c r="AN19" s="13"/>
      <c r="AO19" s="13"/>
    </row>
    <row r="20" spans="1:41" ht="15">
      <c r="A20" s="63"/>
      <c r="B20" s="15"/>
      <c r="C20" s="16"/>
      <c r="D20" s="20"/>
      <c r="E20" s="20"/>
      <c r="F20" s="20"/>
      <c r="G20" s="20"/>
      <c r="H20" s="20"/>
      <c r="I20" s="20"/>
      <c r="J20" s="17"/>
      <c r="K20" s="17"/>
      <c r="L20" s="17"/>
      <c r="M20" s="17"/>
      <c r="N20" s="17"/>
      <c r="O20" s="17"/>
      <c r="P20" s="17"/>
      <c r="Q20" s="17"/>
      <c r="R20" s="17"/>
      <c r="S20" s="17"/>
      <c r="T20" s="17"/>
      <c r="U20" s="17"/>
      <c r="V20" s="24"/>
      <c r="W20" s="24"/>
      <c r="X20" s="24"/>
      <c r="Y20" s="24"/>
      <c r="Z20" s="24"/>
      <c r="AA20" s="24"/>
      <c r="AB20" s="24"/>
      <c r="AC20" s="27">
        <v>2018</v>
      </c>
      <c r="AD20" s="64"/>
      <c r="AE20" s="13"/>
      <c r="AF20" s="247"/>
      <c r="AG20" s="248"/>
      <c r="AH20" s="248"/>
      <c r="AI20" s="249"/>
      <c r="AJ20" s="13"/>
      <c r="AK20" s="13"/>
      <c r="AL20" s="13"/>
      <c r="AM20" s="13"/>
      <c r="AN20" s="13"/>
      <c r="AO20" s="13"/>
    </row>
    <row r="21" spans="1:41" ht="15">
      <c r="A21" s="63"/>
      <c r="B21" s="15"/>
      <c r="C21" s="16"/>
      <c r="D21" s="20"/>
      <c r="E21" s="20"/>
      <c r="F21" s="20"/>
      <c r="G21" s="20"/>
      <c r="H21" s="20"/>
      <c r="I21" s="20"/>
      <c r="J21" s="17"/>
      <c r="K21" s="17"/>
      <c r="L21" s="17"/>
      <c r="M21" s="17"/>
      <c r="N21" s="17"/>
      <c r="O21" s="17"/>
      <c r="P21" s="17"/>
      <c r="Q21" s="17"/>
      <c r="R21" s="17"/>
      <c r="S21" s="17"/>
      <c r="T21" s="17"/>
      <c r="U21" s="17"/>
      <c r="V21" s="24"/>
      <c r="W21" s="24"/>
      <c r="X21" s="24"/>
      <c r="Y21" s="24"/>
      <c r="Z21" s="24"/>
      <c r="AA21" s="24"/>
      <c r="AB21" s="24"/>
      <c r="AC21" s="27">
        <v>2019</v>
      </c>
      <c r="AD21" s="64"/>
      <c r="AE21" s="13"/>
      <c r="AF21" s="247"/>
      <c r="AG21" s="248"/>
      <c r="AH21" s="248"/>
      <c r="AI21" s="249"/>
      <c r="AJ21" s="13"/>
      <c r="AK21" s="13"/>
      <c r="AL21" s="13"/>
      <c r="AM21" s="13"/>
      <c r="AN21" s="13"/>
      <c r="AO21" s="13"/>
    </row>
    <row r="22" spans="1:41" ht="15">
      <c r="A22" s="63"/>
      <c r="B22" s="15"/>
      <c r="C22" s="16"/>
      <c r="D22" s="20"/>
      <c r="E22" s="20"/>
      <c r="F22" s="20"/>
      <c r="G22" s="20"/>
      <c r="H22" s="20"/>
      <c r="I22" s="20"/>
      <c r="J22" s="17"/>
      <c r="K22" s="17"/>
      <c r="L22" s="17"/>
      <c r="M22" s="17"/>
      <c r="N22" s="17"/>
      <c r="O22" s="17"/>
      <c r="P22" s="17"/>
      <c r="Q22" s="17"/>
      <c r="R22" s="17"/>
      <c r="S22" s="17"/>
      <c r="T22" s="17"/>
      <c r="U22" s="17"/>
      <c r="V22" s="24"/>
      <c r="W22" s="24"/>
      <c r="X22" s="24"/>
      <c r="Y22" s="24"/>
      <c r="Z22" s="24"/>
      <c r="AA22" s="24"/>
      <c r="AB22" s="24"/>
      <c r="AC22" s="27">
        <v>2020</v>
      </c>
      <c r="AD22" s="64"/>
      <c r="AE22" s="13"/>
      <c r="AF22" s="247"/>
      <c r="AG22" s="248"/>
      <c r="AH22" s="248"/>
      <c r="AI22" s="249"/>
      <c r="AJ22" s="13"/>
      <c r="AK22" s="13"/>
      <c r="AL22" s="13"/>
      <c r="AM22" s="13"/>
      <c r="AN22" s="13"/>
      <c r="AO22" s="13"/>
    </row>
    <row r="23" spans="1:41" ht="15.75" thickBot="1">
      <c r="A23" s="63"/>
      <c r="B23" s="21"/>
      <c r="C23" s="22"/>
      <c r="D23" s="20"/>
      <c r="E23" s="20"/>
      <c r="F23" s="20"/>
      <c r="G23" s="20"/>
      <c r="H23" s="20"/>
      <c r="I23" s="20"/>
      <c r="J23" s="23"/>
      <c r="K23" s="23"/>
      <c r="L23" s="23"/>
      <c r="M23" s="23"/>
      <c r="N23" s="23"/>
      <c r="O23" s="23"/>
      <c r="P23" s="23"/>
      <c r="Q23" s="23"/>
      <c r="R23" s="23"/>
      <c r="S23" s="23"/>
      <c r="T23" s="23"/>
      <c r="U23" s="23"/>
      <c r="V23" s="24"/>
      <c r="W23" s="24"/>
      <c r="X23" s="24"/>
      <c r="Y23" s="24"/>
      <c r="Z23" s="24"/>
      <c r="AA23" s="24"/>
      <c r="AB23" s="24"/>
      <c r="AC23" s="27">
        <v>2021</v>
      </c>
      <c r="AD23" s="64"/>
      <c r="AE23" s="13"/>
      <c r="AF23" s="250"/>
      <c r="AG23" s="251"/>
      <c r="AH23" s="251"/>
      <c r="AI23" s="252"/>
      <c r="AJ23" s="13"/>
      <c r="AK23" s="13"/>
      <c r="AL23" s="13"/>
      <c r="AM23" s="13"/>
      <c r="AN23" s="13"/>
      <c r="AO23" s="13"/>
    </row>
    <row r="24" spans="1:41" ht="15">
      <c r="A24" s="63"/>
      <c r="B24" s="10"/>
      <c r="C24" s="11"/>
      <c r="D24" s="20"/>
      <c r="E24" s="20"/>
      <c r="F24" s="20"/>
      <c r="G24" s="20"/>
      <c r="H24" s="20"/>
      <c r="I24" s="20"/>
      <c r="J24" s="17"/>
      <c r="K24" s="17"/>
      <c r="L24" s="17"/>
      <c r="M24" s="17"/>
      <c r="N24" s="17"/>
      <c r="O24" s="17"/>
      <c r="P24" s="17"/>
      <c r="Q24" s="17"/>
      <c r="R24" s="17"/>
      <c r="S24" s="17"/>
      <c r="T24" s="17"/>
      <c r="U24" s="17"/>
      <c r="V24" s="24"/>
      <c r="W24" s="24"/>
      <c r="X24" s="24"/>
      <c r="Y24" s="24"/>
      <c r="Z24" s="24"/>
      <c r="AA24" s="24"/>
      <c r="AB24" s="24"/>
      <c r="AC24" s="27">
        <v>2022</v>
      </c>
      <c r="AD24" s="64"/>
      <c r="AE24" s="13"/>
      <c r="AF24" s="13"/>
      <c r="AG24" s="14"/>
      <c r="AH24" s="13"/>
      <c r="AI24" s="13"/>
      <c r="AJ24" s="13"/>
      <c r="AK24" s="13"/>
      <c r="AL24" s="13"/>
      <c r="AM24" s="13"/>
      <c r="AN24" s="13"/>
      <c r="AO24" s="13"/>
    </row>
    <row r="25" spans="1:41" ht="15">
      <c r="A25" s="63"/>
      <c r="B25" s="15"/>
      <c r="C25" s="16"/>
      <c r="D25" s="20"/>
      <c r="E25" s="20"/>
      <c r="F25" s="20"/>
      <c r="G25" s="20"/>
      <c r="H25" s="20"/>
      <c r="I25" s="20"/>
      <c r="J25" s="17"/>
      <c r="K25" s="17"/>
      <c r="L25" s="17"/>
      <c r="M25" s="17"/>
      <c r="N25" s="17"/>
      <c r="O25" s="17"/>
      <c r="P25" s="17"/>
      <c r="Q25" s="17"/>
      <c r="R25" s="17"/>
      <c r="S25" s="17"/>
      <c r="T25" s="17"/>
      <c r="U25" s="17"/>
      <c r="V25" s="24"/>
      <c r="W25" s="24"/>
      <c r="X25" s="24"/>
      <c r="Y25" s="24"/>
      <c r="Z25" s="24"/>
      <c r="AA25" s="24"/>
      <c r="AB25" s="24"/>
      <c r="AC25" s="27">
        <v>2023</v>
      </c>
      <c r="AD25" s="64"/>
      <c r="AE25" s="13"/>
      <c r="AF25" s="244" t="s">
        <v>92</v>
      </c>
      <c r="AG25" s="245"/>
      <c r="AH25" s="245"/>
      <c r="AI25" s="246"/>
      <c r="AJ25" s="13"/>
      <c r="AK25" s="13"/>
      <c r="AL25" s="13"/>
      <c r="AM25" s="13"/>
      <c r="AN25" s="13"/>
      <c r="AO25" s="13"/>
    </row>
    <row r="26" spans="1:41" ht="15">
      <c r="A26" s="63"/>
      <c r="B26" s="15"/>
      <c r="C26" s="16"/>
      <c r="D26" s="20"/>
      <c r="E26" s="20"/>
      <c r="F26" s="20"/>
      <c r="G26" s="20"/>
      <c r="H26" s="20"/>
      <c r="I26" s="20"/>
      <c r="J26" s="17"/>
      <c r="K26" s="17"/>
      <c r="L26" s="17"/>
      <c r="M26" s="17"/>
      <c r="N26" s="17"/>
      <c r="O26" s="17"/>
      <c r="P26" s="17"/>
      <c r="Q26" s="17"/>
      <c r="R26" s="17"/>
      <c r="S26" s="17"/>
      <c r="T26" s="17"/>
      <c r="U26" s="17"/>
      <c r="V26" s="24"/>
      <c r="W26" s="24"/>
      <c r="X26" s="24"/>
      <c r="Y26" s="24"/>
      <c r="Z26" s="24"/>
      <c r="AA26" s="24"/>
      <c r="AB26" s="24"/>
      <c r="AC26" s="27">
        <v>2024</v>
      </c>
      <c r="AD26" s="64"/>
      <c r="AE26" s="13"/>
      <c r="AF26" s="247"/>
      <c r="AG26" s="248"/>
      <c r="AH26" s="248"/>
      <c r="AI26" s="249"/>
      <c r="AJ26" s="13"/>
      <c r="AK26" s="13"/>
      <c r="AL26" s="13"/>
      <c r="AM26" s="13"/>
      <c r="AN26" s="13"/>
      <c r="AO26" s="13"/>
    </row>
    <row r="27" spans="1:41" ht="15">
      <c r="A27" s="63"/>
      <c r="B27" s="15"/>
      <c r="C27" s="16"/>
      <c r="D27" s="20"/>
      <c r="E27" s="20"/>
      <c r="F27" s="20"/>
      <c r="G27" s="20"/>
      <c r="H27" s="20"/>
      <c r="I27" s="20"/>
      <c r="J27" s="17"/>
      <c r="K27" s="17"/>
      <c r="L27" s="17"/>
      <c r="M27" s="17"/>
      <c r="N27" s="17"/>
      <c r="O27" s="17"/>
      <c r="P27" s="17"/>
      <c r="Q27" s="17"/>
      <c r="R27" s="17"/>
      <c r="S27" s="17"/>
      <c r="T27" s="17"/>
      <c r="U27" s="17"/>
      <c r="V27" s="24"/>
      <c r="W27" s="24"/>
      <c r="X27" s="24"/>
      <c r="Y27" s="24"/>
      <c r="Z27" s="24"/>
      <c r="AA27" s="24"/>
      <c r="AB27" s="24"/>
      <c r="AC27" s="27">
        <v>2025</v>
      </c>
      <c r="AD27" s="64"/>
      <c r="AE27" s="13"/>
      <c r="AF27" s="247"/>
      <c r="AG27" s="248"/>
      <c r="AH27" s="248"/>
      <c r="AI27" s="249"/>
      <c r="AJ27" s="13"/>
      <c r="AK27" s="13"/>
      <c r="AL27" s="13"/>
      <c r="AM27" s="13"/>
      <c r="AN27" s="13"/>
      <c r="AO27" s="13"/>
    </row>
    <row r="28" spans="1:41" ht="15">
      <c r="A28" s="63"/>
      <c r="B28" s="15"/>
      <c r="C28" s="16"/>
      <c r="D28" s="20"/>
      <c r="E28" s="20"/>
      <c r="F28" s="20"/>
      <c r="G28" s="20"/>
      <c r="H28" s="20"/>
      <c r="I28" s="20"/>
      <c r="J28" s="28"/>
      <c r="K28" s="28"/>
      <c r="L28" s="28"/>
      <c r="M28" s="28"/>
      <c r="N28" s="28"/>
      <c r="O28" s="28"/>
      <c r="P28" s="28"/>
      <c r="Q28" s="28"/>
      <c r="R28" s="28"/>
      <c r="S28" s="28"/>
      <c r="T28" s="28"/>
      <c r="U28" s="28"/>
      <c r="V28" s="24"/>
      <c r="W28" s="24"/>
      <c r="X28" s="24"/>
      <c r="Y28" s="24"/>
      <c r="Z28" s="24"/>
      <c r="AA28" s="24"/>
      <c r="AB28" s="24"/>
      <c r="AC28" s="27">
        <v>2026</v>
      </c>
      <c r="AD28" s="64"/>
      <c r="AE28" s="13"/>
      <c r="AF28" s="247"/>
      <c r="AG28" s="248"/>
      <c r="AH28" s="248"/>
      <c r="AI28" s="249"/>
      <c r="AJ28" s="13"/>
      <c r="AK28" s="13"/>
      <c r="AL28" s="13"/>
      <c r="AM28" s="13"/>
      <c r="AN28" s="13"/>
      <c r="AO28" s="13"/>
    </row>
    <row r="29" spans="1:41" ht="15.75" thickBot="1">
      <c r="A29" s="63"/>
      <c r="B29" s="15"/>
      <c r="C29" s="16"/>
      <c r="D29" s="20"/>
      <c r="E29" s="20"/>
      <c r="F29" s="20"/>
      <c r="G29" s="20"/>
      <c r="H29" s="20"/>
      <c r="I29" s="20"/>
      <c r="J29" s="23"/>
      <c r="K29" s="23"/>
      <c r="L29" s="23"/>
      <c r="M29" s="23"/>
      <c r="N29" s="23"/>
      <c r="O29" s="23"/>
      <c r="P29" s="23"/>
      <c r="Q29" s="23"/>
      <c r="R29" s="23"/>
      <c r="S29" s="23"/>
      <c r="T29" s="23"/>
      <c r="U29" s="23"/>
      <c r="V29" s="24"/>
      <c r="W29" s="24"/>
      <c r="X29" s="24"/>
      <c r="Y29" s="24"/>
      <c r="Z29" s="24"/>
      <c r="AA29" s="24"/>
      <c r="AB29" s="24"/>
      <c r="AC29" s="27">
        <v>2027</v>
      </c>
      <c r="AD29" s="64"/>
      <c r="AE29" s="13"/>
      <c r="AF29" s="250"/>
      <c r="AG29" s="251"/>
      <c r="AH29" s="251"/>
      <c r="AI29" s="252"/>
      <c r="AJ29" s="13"/>
      <c r="AK29" s="13"/>
      <c r="AL29" s="13"/>
      <c r="AM29" s="13"/>
      <c r="AN29" s="13"/>
      <c r="AO29" s="13"/>
    </row>
    <row r="30" spans="1:41" ht="15">
      <c r="A30" s="63"/>
      <c r="B30" s="10"/>
      <c r="C30" s="11"/>
      <c r="D30" s="20"/>
      <c r="E30" s="20"/>
      <c r="F30" s="20"/>
      <c r="G30" s="20"/>
      <c r="H30" s="20"/>
      <c r="I30" s="20"/>
      <c r="J30" s="20"/>
      <c r="K30" s="20"/>
      <c r="L30" s="20"/>
      <c r="M30" s="20"/>
      <c r="N30" s="20"/>
      <c r="O30" s="20"/>
      <c r="P30" s="20"/>
      <c r="Q30" s="20"/>
      <c r="R30" s="20"/>
      <c r="S30" s="20"/>
      <c r="T30" s="20"/>
      <c r="U30" s="20"/>
      <c r="V30" s="24"/>
      <c r="W30" s="24"/>
      <c r="X30" s="24"/>
      <c r="Y30" s="24"/>
      <c r="Z30" s="24"/>
      <c r="AA30" s="24"/>
      <c r="AB30" s="24"/>
      <c r="AC30" s="27">
        <v>2028</v>
      </c>
      <c r="AD30" s="64"/>
      <c r="AE30" s="13"/>
      <c r="AF30" s="13"/>
      <c r="AG30" s="14"/>
      <c r="AH30" s="13"/>
      <c r="AI30" s="13"/>
      <c r="AJ30" s="13"/>
      <c r="AK30" s="13"/>
      <c r="AL30" s="13"/>
      <c r="AM30" s="13"/>
      <c r="AN30" s="13"/>
      <c r="AO30" s="13"/>
    </row>
    <row r="31" spans="1:41" ht="15">
      <c r="A31" s="63"/>
      <c r="B31" s="18"/>
      <c r="C31" s="20"/>
      <c r="D31" s="20"/>
      <c r="E31" s="20"/>
      <c r="F31" s="20"/>
      <c r="G31" s="20"/>
      <c r="H31" s="20"/>
      <c r="I31" s="20"/>
      <c r="J31" s="17"/>
      <c r="K31" s="17"/>
      <c r="L31" s="17"/>
      <c r="M31" s="17"/>
      <c r="N31" s="17"/>
      <c r="O31" s="17"/>
      <c r="P31" s="17"/>
      <c r="Q31" s="17"/>
      <c r="R31" s="17"/>
      <c r="S31" s="17"/>
      <c r="T31" s="17"/>
      <c r="U31" s="17"/>
      <c r="V31" s="24"/>
      <c r="W31" s="24"/>
      <c r="X31" s="24"/>
      <c r="Y31" s="24"/>
      <c r="Z31" s="24"/>
      <c r="AA31" s="24"/>
      <c r="AB31" s="24"/>
      <c r="AC31" s="27">
        <v>2029</v>
      </c>
      <c r="AD31" s="64"/>
      <c r="AE31" s="13"/>
      <c r="AF31" s="13"/>
      <c r="AG31" s="14"/>
      <c r="AH31" s="13"/>
      <c r="AI31" s="13"/>
      <c r="AJ31" s="13"/>
      <c r="AK31" s="13"/>
      <c r="AL31" s="13"/>
      <c r="AM31" s="13"/>
      <c r="AN31" s="13"/>
      <c r="AO31" s="13"/>
    </row>
    <row r="32" spans="1:41" ht="15">
      <c r="A32" s="63"/>
      <c r="B32" s="19"/>
      <c r="C32" s="20"/>
      <c r="D32" s="20"/>
      <c r="E32" s="20"/>
      <c r="F32" s="20"/>
      <c r="G32" s="20"/>
      <c r="H32" s="20"/>
      <c r="I32" s="20"/>
      <c r="J32" s="17"/>
      <c r="K32" s="17"/>
      <c r="L32" s="17"/>
      <c r="M32" s="17"/>
      <c r="N32" s="17"/>
      <c r="O32" s="17"/>
      <c r="P32" s="17"/>
      <c r="Q32" s="17"/>
      <c r="R32" s="17"/>
      <c r="S32" s="17"/>
      <c r="T32" s="17"/>
      <c r="U32" s="17"/>
      <c r="V32" s="24"/>
      <c r="W32" s="24"/>
      <c r="X32" s="24"/>
      <c r="Y32" s="24"/>
      <c r="Z32" s="24"/>
      <c r="AA32" s="24"/>
      <c r="AB32" s="24"/>
      <c r="AC32" s="27">
        <v>2030</v>
      </c>
      <c r="AD32" s="64"/>
      <c r="AE32" s="13"/>
      <c r="AF32" s="13"/>
      <c r="AG32" s="13"/>
      <c r="AH32" s="13"/>
      <c r="AI32" s="13"/>
      <c r="AJ32" s="13"/>
      <c r="AK32" s="13"/>
      <c r="AL32" s="13"/>
      <c r="AM32" s="13"/>
      <c r="AN32" s="13"/>
      <c r="AO32" s="13"/>
    </row>
    <row r="33" spans="1:41" ht="15">
      <c r="A33" s="63"/>
      <c r="B33" s="19"/>
      <c r="C33" s="20"/>
      <c r="D33" s="20"/>
      <c r="E33" s="20"/>
      <c r="F33" s="20"/>
      <c r="G33" s="20"/>
      <c r="H33" s="20"/>
      <c r="I33" s="20"/>
      <c r="J33" s="17"/>
      <c r="K33" s="17"/>
      <c r="L33" s="17"/>
      <c r="M33" s="17"/>
      <c r="N33" s="17"/>
      <c r="O33" s="17"/>
      <c r="P33" s="17"/>
      <c r="Q33" s="17"/>
      <c r="R33" s="17"/>
      <c r="S33" s="17"/>
      <c r="T33" s="17"/>
      <c r="U33" s="17"/>
      <c r="V33" s="24"/>
      <c r="W33" s="24"/>
      <c r="X33" s="24"/>
      <c r="Y33" s="24"/>
      <c r="Z33" s="24"/>
      <c r="AA33" s="24"/>
      <c r="AB33" s="24"/>
      <c r="AC33" s="27">
        <v>2031</v>
      </c>
      <c r="AD33" s="64"/>
      <c r="AE33" s="13"/>
      <c r="AF33" s="13"/>
      <c r="AG33" s="13"/>
      <c r="AH33" s="13"/>
      <c r="AI33" s="13"/>
      <c r="AJ33" s="13"/>
      <c r="AK33" s="13"/>
      <c r="AL33" s="13"/>
      <c r="AM33" s="13"/>
      <c r="AN33" s="13"/>
      <c r="AO33" s="13"/>
    </row>
    <row r="34" spans="1:41" ht="15">
      <c r="A34" s="63"/>
      <c r="B34" s="19"/>
      <c r="C34" s="20"/>
      <c r="D34" s="20"/>
      <c r="E34" s="20"/>
      <c r="F34" s="20"/>
      <c r="G34" s="20"/>
      <c r="H34" s="20"/>
      <c r="I34" s="20"/>
      <c r="J34" s="28"/>
      <c r="K34" s="28"/>
      <c r="L34" s="28"/>
      <c r="M34" s="28"/>
      <c r="N34" s="28"/>
      <c r="O34" s="28"/>
      <c r="P34" s="28"/>
      <c r="Q34" s="28"/>
      <c r="R34" s="28"/>
      <c r="S34" s="28"/>
      <c r="T34" s="28"/>
      <c r="U34" s="28"/>
      <c r="V34" s="24"/>
      <c r="W34" s="24"/>
      <c r="X34" s="24"/>
      <c r="Y34" s="24"/>
      <c r="Z34" s="24"/>
      <c r="AA34" s="24"/>
      <c r="AB34" s="24"/>
      <c r="AC34" s="27">
        <v>2032</v>
      </c>
      <c r="AD34" s="64"/>
      <c r="AE34" s="13"/>
      <c r="AF34" s="13"/>
      <c r="AG34" s="13"/>
      <c r="AH34" s="13"/>
      <c r="AI34" s="13"/>
      <c r="AJ34" s="13"/>
      <c r="AK34" s="13"/>
      <c r="AL34" s="13"/>
      <c r="AM34" s="13"/>
      <c r="AN34" s="13"/>
      <c r="AO34" s="13"/>
    </row>
    <row r="35" spans="1:41" ht="15">
      <c r="A35" s="63"/>
      <c r="B35" s="19"/>
      <c r="C35" s="20"/>
      <c r="D35" s="20"/>
      <c r="E35" s="20"/>
      <c r="F35" s="20"/>
      <c r="G35" s="20"/>
      <c r="H35" s="20"/>
      <c r="I35" s="20"/>
      <c r="J35" s="23"/>
      <c r="K35" s="23"/>
      <c r="L35" s="23"/>
      <c r="M35" s="23"/>
      <c r="N35" s="23"/>
      <c r="O35" s="23"/>
      <c r="P35" s="23"/>
      <c r="Q35" s="23"/>
      <c r="R35" s="23"/>
      <c r="S35" s="23"/>
      <c r="T35" s="23"/>
      <c r="U35" s="23"/>
      <c r="V35" s="24"/>
      <c r="W35" s="24"/>
      <c r="X35" s="24"/>
      <c r="Y35" s="24"/>
      <c r="Z35" s="24"/>
      <c r="AA35" s="24"/>
      <c r="AB35" s="24"/>
      <c r="AC35" s="27">
        <v>2033</v>
      </c>
      <c r="AD35" s="64"/>
      <c r="AE35" s="13"/>
      <c r="AF35" s="13"/>
      <c r="AG35" s="13"/>
      <c r="AH35" s="13"/>
      <c r="AI35" s="13"/>
      <c r="AJ35" s="13"/>
      <c r="AK35" s="13"/>
      <c r="AL35" s="13"/>
      <c r="AM35" s="13"/>
      <c r="AN35" s="13"/>
      <c r="AO35" s="13"/>
    </row>
    <row r="36" spans="1:41" ht="15">
      <c r="A36" s="63"/>
      <c r="B36" s="237" t="s">
        <v>76</v>
      </c>
      <c r="C36" s="238"/>
      <c r="D36" s="238"/>
      <c r="E36" s="238"/>
      <c r="F36" s="238"/>
      <c r="G36" s="238"/>
      <c r="H36" s="238"/>
      <c r="I36" s="238"/>
      <c r="J36" s="238"/>
      <c r="K36" s="239" t="s">
        <v>77</v>
      </c>
      <c r="L36" s="239"/>
      <c r="M36" s="239"/>
      <c r="N36" s="239"/>
      <c r="O36" s="239"/>
      <c r="P36" s="239"/>
      <c r="Q36" s="239"/>
      <c r="R36" s="239"/>
      <c r="S36" s="239"/>
      <c r="T36" s="253" t="s">
        <v>78</v>
      </c>
      <c r="U36" s="254"/>
      <c r="V36" s="254"/>
      <c r="W36" s="254"/>
      <c r="X36" s="254"/>
      <c r="Y36" s="254"/>
      <c r="Z36" s="254"/>
      <c r="AA36" s="254"/>
      <c r="AB36" s="254"/>
      <c r="AC36" s="255"/>
      <c r="AD36" s="64"/>
      <c r="AE36" s="13"/>
      <c r="AF36" s="13"/>
      <c r="AG36" s="13"/>
      <c r="AH36" s="13"/>
      <c r="AI36" s="13"/>
      <c r="AJ36" s="13"/>
      <c r="AK36" s="13"/>
      <c r="AL36" s="13"/>
      <c r="AM36" s="13"/>
      <c r="AN36" s="13"/>
      <c r="AO36" s="13"/>
    </row>
    <row r="37" spans="1:41" ht="35.25" customHeight="1">
      <c r="A37" s="63"/>
      <c r="B37" s="260" t="str">
        <f>Eingabeseite!B69</f>
        <v>Die Berechnungen sind unverbindliche Modellrechnungen und basieren auf den von Ihnen zur Verfügung gestellten Daten. Der Rechner liefert keine individuellen Berechnungen und ist kein Instrument der Steuer- oder Rechtsberatung. Mögliche Berechnungsfehler können nicht ausgeschlossen werden. Eine Gewähr für die Vollständigkeit oder die Richtigkeit der Ergebnisse kann nicht übernommen werden. (Stand 01.2011)</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2"/>
      <c r="AD37" s="64"/>
      <c r="AE37" s="13"/>
      <c r="AF37" s="13"/>
      <c r="AG37" s="13"/>
      <c r="AH37" s="13"/>
      <c r="AI37" s="13"/>
      <c r="AJ37" s="13"/>
      <c r="AK37" s="13"/>
      <c r="AL37" s="13"/>
      <c r="AM37" s="13"/>
      <c r="AN37" s="13"/>
      <c r="AO37" s="13"/>
    </row>
    <row r="38" spans="1:41" ht="15">
      <c r="A38" s="63"/>
      <c r="B38" s="259" t="str">
        <f>Eingabeseite!B64</f>
        <v>Ihr persönlicher Ansprechpartner:</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3"/>
      <c r="AD38" s="64"/>
      <c r="AE38" s="13"/>
      <c r="AF38" s="13"/>
      <c r="AG38" s="13"/>
      <c r="AH38" s="13"/>
      <c r="AI38" s="13"/>
      <c r="AJ38" s="13"/>
      <c r="AK38" s="13"/>
      <c r="AL38" s="13"/>
      <c r="AM38" s="13"/>
      <c r="AN38" s="13"/>
      <c r="AO38" s="13"/>
    </row>
    <row r="39" spans="1:41" ht="15">
      <c r="A39" s="63"/>
      <c r="B39" s="256" t="str">
        <f>Eingabeseite!B65</f>
        <v>Central Krankenversicherung AG, Matthias Reichle (Dipl. Betriebswirt), Bahnhofstr. 14, 78532 Tuttlingen - Email: reichle@central-maklerportal.de</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8"/>
      <c r="AD39" s="64"/>
      <c r="AE39" s="13"/>
      <c r="AF39" s="13"/>
      <c r="AG39" s="13"/>
      <c r="AH39" s="13"/>
      <c r="AI39" s="13"/>
      <c r="AJ39" s="13"/>
      <c r="AK39" s="13"/>
      <c r="AL39" s="13"/>
      <c r="AM39" s="13"/>
      <c r="AN39" s="13"/>
      <c r="AO39" s="13"/>
    </row>
    <row r="40" spans="1:41" ht="15">
      <c r="A40" s="63"/>
      <c r="B40" s="67"/>
      <c r="C40" s="67"/>
      <c r="D40" s="68"/>
      <c r="E40" s="68"/>
      <c r="F40" s="68"/>
      <c r="G40" s="68"/>
      <c r="H40" s="68"/>
      <c r="I40" s="68"/>
      <c r="J40" s="69"/>
      <c r="K40" s="69"/>
      <c r="L40" s="69"/>
      <c r="M40" s="69"/>
      <c r="N40" s="69"/>
      <c r="O40" s="69"/>
      <c r="P40" s="69"/>
      <c r="Q40" s="69"/>
      <c r="R40" s="69"/>
      <c r="S40" s="69"/>
      <c r="T40" s="69"/>
      <c r="U40" s="69"/>
      <c r="V40" s="70"/>
      <c r="W40" s="70"/>
      <c r="X40" s="70"/>
      <c r="Y40" s="70"/>
      <c r="Z40" s="70"/>
      <c r="AA40" s="70"/>
      <c r="AB40" s="70"/>
      <c r="AC40" s="70">
        <v>2037</v>
      </c>
      <c r="AD40" s="64"/>
      <c r="AE40" s="13"/>
      <c r="AF40" s="13"/>
      <c r="AG40" s="13"/>
      <c r="AH40" s="13"/>
      <c r="AI40" s="13"/>
      <c r="AJ40" s="13"/>
      <c r="AK40" s="13"/>
      <c r="AL40" s="13"/>
      <c r="AM40" s="13"/>
      <c r="AN40" s="13"/>
      <c r="AO40" s="13"/>
    </row>
    <row r="41" spans="2:41" ht="8.25" customHeight="1">
      <c r="B41" s="26"/>
      <c r="C41" s="26"/>
      <c r="D41" s="20"/>
      <c r="E41" s="20"/>
      <c r="F41" s="20"/>
      <c r="G41" s="20"/>
      <c r="H41" s="20"/>
      <c r="I41" s="20"/>
      <c r="J41" s="17"/>
      <c r="K41" s="17"/>
      <c r="L41" s="17"/>
      <c r="M41" s="17"/>
      <c r="N41" s="17"/>
      <c r="O41" s="17"/>
      <c r="P41" s="17"/>
      <c r="Q41" s="17"/>
      <c r="R41" s="17"/>
      <c r="S41" s="17"/>
      <c r="T41" s="17"/>
      <c r="U41" s="17"/>
      <c r="V41" s="24"/>
      <c r="W41" s="24"/>
      <c r="X41" s="24"/>
      <c r="Y41" s="24"/>
      <c r="Z41" s="24"/>
      <c r="AA41" s="24"/>
      <c r="AB41" s="24"/>
      <c r="AC41" s="24"/>
      <c r="AD41" s="13"/>
      <c r="AE41" s="13"/>
      <c r="AF41" s="13"/>
      <c r="AG41" s="13"/>
      <c r="AH41" s="13"/>
      <c r="AI41" s="13"/>
      <c r="AJ41" s="13"/>
      <c r="AK41" s="13"/>
      <c r="AL41" s="13"/>
      <c r="AM41" s="13"/>
      <c r="AN41" s="13"/>
      <c r="AO41" s="13"/>
    </row>
  </sheetData>
  <sheetProtection password="CBAF" sheet="1" objects="1" scenarios="1" selectLockedCells="1"/>
  <mergeCells count="13">
    <mergeCell ref="AF19:AI23"/>
    <mergeCell ref="AF25:AI29"/>
    <mergeCell ref="T36:AC36"/>
    <mergeCell ref="B39:AC39"/>
    <mergeCell ref="B38:AC38"/>
    <mergeCell ref="B37:AC37"/>
    <mergeCell ref="B2:AC4"/>
    <mergeCell ref="B6:AC8"/>
    <mergeCell ref="O11:AC13"/>
    <mergeCell ref="B36:J36"/>
    <mergeCell ref="K36:S36"/>
    <mergeCell ref="B12:N12"/>
    <mergeCell ref="U10:AA10"/>
  </mergeCells>
  <dataValidations count="6">
    <dataValidation type="list" allowBlank="1" showInputMessage="1" showErrorMessage="1" sqref="J22:U22">
      <formula1>#REF!</formula1>
    </dataValidation>
    <dataValidation type="list" allowBlank="1" showInputMessage="1" showErrorMessage="1" sqref="J20:U20 J27:U27 J33:U33 J40:U41">
      <formula1>$AF$11:$AF$41</formula1>
    </dataValidation>
    <dataValidation type="list" allowBlank="1" showInputMessage="1" showErrorMessage="1" sqref="J34:U34 J28:U28">
      <formula1>$AD$11:$AD$41</formula1>
    </dataValidation>
    <dataValidation type="list" allowBlank="1" showInputMessage="1" showErrorMessage="1" sqref="J26:U26 J21:U21 J32:U32">
      <formula1>$AC$11:$AC$35</formula1>
    </dataValidation>
    <dataValidation type="list" allowBlank="1" showInputMessage="1" showErrorMessage="1" sqref="J13:N13">
      <formula1>$AB$11:$AB$16</formula1>
    </dataValidation>
    <dataValidation type="list" allowBlank="1" showInputMessage="1" showErrorMessage="1" sqref="J11:N11">
      <formula1>$Y$11:$Y$12</formula1>
    </dataValidation>
  </dataValidations>
  <hyperlinks>
    <hyperlink ref="AF19:AI23" location="Eingabeseite!A1" display="Neue Berechnung"/>
    <hyperlink ref="AF25:AI29" location="Details!A1" display="Details zur Berechnung"/>
  </hyperlinks>
  <printOptions horizontalCentered="1" verticalCentered="1"/>
  <pageMargins left="0.2362204724409449" right="0.2362204724409449" top="0.15748031496062992" bottom="0.15748031496062992"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O41"/>
  <sheetViews>
    <sheetView showGridLines="0" tabSelected="1" zoomScalePageLayoutView="0" workbookViewId="0" topLeftCell="A1">
      <selection activeCell="AF25" sqref="AF25:AI29"/>
    </sheetView>
  </sheetViews>
  <sheetFormatPr defaultColWidth="11.421875" defaultRowHeight="15"/>
  <cols>
    <col min="1" max="1" width="3.00390625" style="2" customWidth="1"/>
    <col min="2" max="2" width="3.7109375" style="2" customWidth="1"/>
    <col min="3" max="19" width="4.7109375" style="2" customWidth="1"/>
    <col min="20" max="20" width="5.421875" style="2" customWidth="1"/>
    <col min="21" max="21" width="4.7109375" style="2" customWidth="1"/>
    <col min="22" max="22" width="2.8515625" style="2" customWidth="1"/>
    <col min="23" max="29" width="4.7109375" style="2" customWidth="1"/>
    <col min="30" max="30" width="3.00390625" style="2" customWidth="1"/>
    <col min="31" max="31" width="3.140625" style="2" customWidth="1"/>
    <col min="32" max="32" width="5.421875" style="2" customWidth="1"/>
    <col min="33" max="33" width="5.7109375" style="2" customWidth="1"/>
    <col min="34" max="34" width="4.00390625" style="2" customWidth="1"/>
    <col min="35" max="35" width="3.421875" style="2" customWidth="1"/>
    <col min="36" max="41" width="4.7109375" style="2" customWidth="1"/>
    <col min="42" max="45" width="4.7109375" style="12" customWidth="1"/>
    <col min="46" max="51" width="11.421875" style="12" customWidth="1"/>
    <col min="52" max="16384" width="11.421875" style="2" customWidth="1"/>
  </cols>
  <sheetData>
    <row r="1" spans="1:41" ht="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12"/>
      <c r="AF1" s="95"/>
      <c r="AG1" s="12"/>
      <c r="AH1" s="12"/>
      <c r="AI1" s="12"/>
      <c r="AJ1" s="12"/>
      <c r="AK1" s="12"/>
      <c r="AL1" s="12"/>
      <c r="AM1" s="12"/>
      <c r="AN1" s="12"/>
      <c r="AO1" s="12"/>
    </row>
    <row r="2" spans="1:41" ht="15">
      <c r="A2" s="63"/>
      <c r="B2" s="223" t="str">
        <f>Selbständiger!B2</f>
        <v>Martin Schmitt</v>
      </c>
      <c r="C2" s="224"/>
      <c r="D2" s="224"/>
      <c r="E2" s="224"/>
      <c r="F2" s="224"/>
      <c r="G2" s="224"/>
      <c r="H2" s="224"/>
      <c r="I2" s="224"/>
      <c r="J2" s="224"/>
      <c r="K2" s="224"/>
      <c r="L2" s="224"/>
      <c r="M2" s="224"/>
      <c r="N2" s="224"/>
      <c r="O2" s="224"/>
      <c r="P2" s="224"/>
      <c r="Q2" s="224"/>
      <c r="R2" s="224"/>
      <c r="S2" s="224"/>
      <c r="T2" s="224"/>
      <c r="U2" s="224"/>
      <c r="V2" s="225"/>
      <c r="W2" s="225"/>
      <c r="X2" s="225"/>
      <c r="Y2" s="225"/>
      <c r="Z2" s="225"/>
      <c r="AA2" s="225"/>
      <c r="AB2" s="225"/>
      <c r="AC2" s="226"/>
      <c r="AD2" s="65"/>
      <c r="AE2" s="13"/>
      <c r="AF2" s="13"/>
      <c r="AG2" s="13"/>
      <c r="AH2" s="13"/>
      <c r="AI2" s="13"/>
      <c r="AJ2" s="13"/>
      <c r="AK2" s="13"/>
      <c r="AL2" s="13"/>
      <c r="AM2" s="13"/>
      <c r="AN2" s="13"/>
      <c r="AO2" s="13"/>
    </row>
    <row r="3" spans="1:41" ht="15">
      <c r="A3" s="63"/>
      <c r="B3" s="227"/>
      <c r="C3" s="228"/>
      <c r="D3" s="228"/>
      <c r="E3" s="228"/>
      <c r="F3" s="228"/>
      <c r="G3" s="228"/>
      <c r="H3" s="228"/>
      <c r="I3" s="228"/>
      <c r="J3" s="228"/>
      <c r="K3" s="228"/>
      <c r="L3" s="228"/>
      <c r="M3" s="228"/>
      <c r="N3" s="228"/>
      <c r="O3" s="228"/>
      <c r="P3" s="228"/>
      <c r="Q3" s="228"/>
      <c r="R3" s="228"/>
      <c r="S3" s="228"/>
      <c r="T3" s="228"/>
      <c r="U3" s="228"/>
      <c r="V3" s="229"/>
      <c r="W3" s="229"/>
      <c r="X3" s="229"/>
      <c r="Y3" s="229"/>
      <c r="Z3" s="229"/>
      <c r="AA3" s="229"/>
      <c r="AB3" s="229"/>
      <c r="AC3" s="230"/>
      <c r="AD3" s="65"/>
      <c r="AE3" s="13"/>
      <c r="AF3" s="13"/>
      <c r="AG3" s="13"/>
      <c r="AH3" s="13"/>
      <c r="AI3" s="13"/>
      <c r="AJ3" s="13"/>
      <c r="AK3" s="13"/>
      <c r="AL3" s="13"/>
      <c r="AM3" s="13"/>
      <c r="AN3" s="13"/>
      <c r="AO3" s="13"/>
    </row>
    <row r="4" spans="1:41" ht="15">
      <c r="A4" s="63"/>
      <c r="B4" s="227"/>
      <c r="C4" s="228"/>
      <c r="D4" s="228"/>
      <c r="E4" s="228"/>
      <c r="F4" s="228"/>
      <c r="G4" s="228"/>
      <c r="H4" s="228"/>
      <c r="I4" s="228"/>
      <c r="J4" s="228"/>
      <c r="K4" s="228"/>
      <c r="L4" s="228"/>
      <c r="M4" s="228"/>
      <c r="N4" s="228"/>
      <c r="O4" s="228"/>
      <c r="P4" s="228"/>
      <c r="Q4" s="228"/>
      <c r="R4" s="228"/>
      <c r="S4" s="228"/>
      <c r="T4" s="228"/>
      <c r="U4" s="228"/>
      <c r="V4" s="229"/>
      <c r="W4" s="229"/>
      <c r="X4" s="229"/>
      <c r="Y4" s="229"/>
      <c r="Z4" s="229"/>
      <c r="AA4" s="229"/>
      <c r="AB4" s="229"/>
      <c r="AC4" s="230"/>
      <c r="AD4" s="65"/>
      <c r="AE4" s="13"/>
      <c r="AF4" s="13"/>
      <c r="AG4" s="13"/>
      <c r="AH4" s="13"/>
      <c r="AI4" s="13"/>
      <c r="AJ4" s="13"/>
      <c r="AK4" s="13"/>
      <c r="AL4" s="13"/>
      <c r="AM4" s="13"/>
      <c r="AN4" s="13"/>
      <c r="AO4" s="13"/>
    </row>
    <row r="5" spans="1:41" ht="9" customHeight="1">
      <c r="A5" s="63"/>
      <c r="B5" s="6"/>
      <c r="C5" s="7"/>
      <c r="D5" s="7"/>
      <c r="E5" s="7"/>
      <c r="F5" s="7"/>
      <c r="G5" s="7"/>
      <c r="H5" s="7"/>
      <c r="I5" s="7"/>
      <c r="J5" s="7"/>
      <c r="K5" s="7"/>
      <c r="L5" s="7"/>
      <c r="M5" s="7"/>
      <c r="N5" s="7"/>
      <c r="O5" s="7"/>
      <c r="P5" s="7"/>
      <c r="Q5" s="7"/>
      <c r="R5" s="7"/>
      <c r="S5" s="7"/>
      <c r="T5" s="7"/>
      <c r="U5" s="7"/>
      <c r="V5" s="24"/>
      <c r="W5" s="24"/>
      <c r="X5" s="24"/>
      <c r="Y5" s="24"/>
      <c r="Z5" s="24"/>
      <c r="AA5" s="24"/>
      <c r="AB5" s="24"/>
      <c r="AC5" s="27"/>
      <c r="AD5" s="66"/>
      <c r="AE5" s="13"/>
      <c r="AF5" s="25">
        <f>Berechnungsweg!M23</f>
        <v>385479.4678129824</v>
      </c>
      <c r="AG5" s="13"/>
      <c r="AH5" s="13"/>
      <c r="AI5" s="13"/>
      <c r="AJ5" s="13"/>
      <c r="AK5" s="13"/>
      <c r="AL5" s="13"/>
      <c r="AM5" s="13"/>
      <c r="AN5" s="13"/>
      <c r="AO5" s="13"/>
    </row>
    <row r="6" spans="1:41" ht="4.5" customHeight="1">
      <c r="A6" s="63"/>
      <c r="B6" s="231" t="s">
        <v>81</v>
      </c>
      <c r="C6" s="232"/>
      <c r="D6" s="232"/>
      <c r="E6" s="232"/>
      <c r="F6" s="232"/>
      <c r="G6" s="232"/>
      <c r="H6" s="232"/>
      <c r="I6" s="232"/>
      <c r="J6" s="232"/>
      <c r="K6" s="232"/>
      <c r="L6" s="232"/>
      <c r="M6" s="232"/>
      <c r="N6" s="232"/>
      <c r="O6" s="232"/>
      <c r="P6" s="232"/>
      <c r="Q6" s="232"/>
      <c r="R6" s="232"/>
      <c r="S6" s="232"/>
      <c r="T6" s="232"/>
      <c r="U6" s="232"/>
      <c r="V6" s="233"/>
      <c r="W6" s="233"/>
      <c r="X6" s="233"/>
      <c r="Y6" s="233"/>
      <c r="Z6" s="233"/>
      <c r="AA6" s="233"/>
      <c r="AB6" s="233"/>
      <c r="AC6" s="234"/>
      <c r="AD6" s="71"/>
      <c r="AE6" s="13"/>
      <c r="AF6" s="13"/>
      <c r="AG6" s="13"/>
      <c r="AH6" s="13"/>
      <c r="AI6" s="13"/>
      <c r="AJ6" s="13"/>
      <c r="AK6" s="13"/>
      <c r="AL6" s="13"/>
      <c r="AM6" s="13"/>
      <c r="AN6" s="13"/>
      <c r="AO6" s="13"/>
    </row>
    <row r="7" spans="1:41" ht="18" customHeight="1">
      <c r="A7" s="63"/>
      <c r="B7" s="231"/>
      <c r="C7" s="232"/>
      <c r="D7" s="232"/>
      <c r="E7" s="232"/>
      <c r="F7" s="232"/>
      <c r="G7" s="232"/>
      <c r="H7" s="232"/>
      <c r="I7" s="232"/>
      <c r="J7" s="232"/>
      <c r="K7" s="232"/>
      <c r="L7" s="232"/>
      <c r="M7" s="232"/>
      <c r="N7" s="232"/>
      <c r="O7" s="232"/>
      <c r="P7" s="232"/>
      <c r="Q7" s="232"/>
      <c r="R7" s="232"/>
      <c r="S7" s="232"/>
      <c r="T7" s="232"/>
      <c r="U7" s="232"/>
      <c r="V7" s="233"/>
      <c r="W7" s="233"/>
      <c r="X7" s="233"/>
      <c r="Y7" s="233"/>
      <c r="Z7" s="233"/>
      <c r="AA7" s="233"/>
      <c r="AB7" s="233"/>
      <c r="AC7" s="234"/>
      <c r="AD7" s="71"/>
      <c r="AE7" s="13"/>
      <c r="AF7" s="13" t="s">
        <v>121</v>
      </c>
      <c r="AG7" s="13" t="s">
        <v>108</v>
      </c>
      <c r="AH7" s="13"/>
      <c r="AI7" s="13"/>
      <c r="AJ7" s="13"/>
      <c r="AK7" s="13"/>
      <c r="AL7" s="13"/>
      <c r="AM7" s="13"/>
      <c r="AN7" s="13"/>
      <c r="AO7" s="13"/>
    </row>
    <row r="8" spans="1:41" ht="4.5" customHeight="1">
      <c r="A8" s="63"/>
      <c r="B8" s="231"/>
      <c r="C8" s="232"/>
      <c r="D8" s="232"/>
      <c r="E8" s="232"/>
      <c r="F8" s="232"/>
      <c r="G8" s="232"/>
      <c r="H8" s="232"/>
      <c r="I8" s="232"/>
      <c r="J8" s="232"/>
      <c r="K8" s="232"/>
      <c r="L8" s="232"/>
      <c r="M8" s="232"/>
      <c r="N8" s="232"/>
      <c r="O8" s="232"/>
      <c r="P8" s="232"/>
      <c r="Q8" s="232"/>
      <c r="R8" s="232"/>
      <c r="S8" s="232"/>
      <c r="T8" s="232"/>
      <c r="U8" s="232"/>
      <c r="V8" s="233"/>
      <c r="W8" s="233"/>
      <c r="X8" s="233"/>
      <c r="Y8" s="233"/>
      <c r="Z8" s="233"/>
      <c r="AA8" s="233"/>
      <c r="AB8" s="233"/>
      <c r="AC8" s="234"/>
      <c r="AD8" s="71"/>
      <c r="AE8" s="13"/>
      <c r="AF8" s="13"/>
      <c r="AG8" s="13"/>
      <c r="AH8" s="13"/>
      <c r="AI8" s="13"/>
      <c r="AJ8" s="13"/>
      <c r="AK8" s="13"/>
      <c r="AL8" s="13"/>
      <c r="AM8" s="13"/>
      <c r="AN8" s="13"/>
      <c r="AO8" s="13"/>
    </row>
    <row r="9" spans="1:41" ht="8.25" customHeight="1">
      <c r="A9" s="63"/>
      <c r="B9" s="3"/>
      <c r="C9" s="4"/>
      <c r="D9" s="4"/>
      <c r="E9" s="4"/>
      <c r="F9" s="4"/>
      <c r="G9" s="4"/>
      <c r="H9" s="4"/>
      <c r="I9" s="4"/>
      <c r="J9" s="4"/>
      <c r="K9" s="4"/>
      <c r="L9" s="4"/>
      <c r="M9" s="4"/>
      <c r="N9" s="4"/>
      <c r="O9" s="4"/>
      <c r="P9" s="4"/>
      <c r="Q9" s="4"/>
      <c r="R9" s="4"/>
      <c r="S9" s="4"/>
      <c r="T9" s="4"/>
      <c r="U9" s="4"/>
      <c r="V9" s="24"/>
      <c r="W9" s="24"/>
      <c r="X9" s="24"/>
      <c r="Y9" s="24"/>
      <c r="Z9" s="24"/>
      <c r="AA9" s="24"/>
      <c r="AB9" s="24"/>
      <c r="AC9" s="27"/>
      <c r="AD9" s="66"/>
      <c r="AE9" s="13"/>
      <c r="AF9" s="13" t="s">
        <v>120</v>
      </c>
      <c r="AG9" s="13" t="s">
        <v>122</v>
      </c>
      <c r="AH9" s="13"/>
      <c r="AI9" s="13"/>
      <c r="AJ9" s="13"/>
      <c r="AK9" s="13"/>
      <c r="AL9" s="13"/>
      <c r="AM9" s="13"/>
      <c r="AN9" s="13"/>
      <c r="AO9" s="13"/>
    </row>
    <row r="10" spans="1:41" ht="36">
      <c r="A10" s="63"/>
      <c r="B10" s="106"/>
      <c r="C10" s="107" t="str">
        <f>IF(AF5&gt;0,AF7,AF9)</f>
        <v>Ja, der Wechsel in die PKV lohnt sich finanziell für Sie!</v>
      </c>
      <c r="D10" s="108"/>
      <c r="E10" s="108"/>
      <c r="F10" s="108"/>
      <c r="G10" s="108"/>
      <c r="H10" s="108"/>
      <c r="I10" s="108"/>
      <c r="J10" s="108"/>
      <c r="K10" s="108"/>
      <c r="L10" s="108"/>
      <c r="M10" s="108"/>
      <c r="N10" s="108"/>
      <c r="O10" s="108"/>
      <c r="P10" s="108"/>
      <c r="Q10" s="108"/>
      <c r="R10" s="108"/>
      <c r="S10" s="108"/>
      <c r="T10" s="108"/>
      <c r="U10" s="108"/>
      <c r="V10" s="242">
        <f>IF(AF5&gt;0,"",-(O11/(Berechnungsweg!G11-Berechnungsweg!F11))/12)</f>
      </c>
      <c r="W10" s="264"/>
      <c r="X10" s="264"/>
      <c r="Y10" s="264"/>
      <c r="Z10" s="264"/>
      <c r="AA10" s="264"/>
      <c r="AB10" s="99"/>
      <c r="AC10" s="100"/>
      <c r="AD10" s="66"/>
      <c r="AE10" s="13"/>
      <c r="AF10" s="13"/>
      <c r="AG10" s="13"/>
      <c r="AH10" s="13"/>
      <c r="AI10" s="13"/>
      <c r="AJ10" s="13"/>
      <c r="AK10" s="13"/>
      <c r="AL10" s="13"/>
      <c r="AM10" s="13"/>
      <c r="AN10" s="13"/>
      <c r="AO10" s="13"/>
    </row>
    <row r="11" spans="1:41" ht="10.5" customHeight="1">
      <c r="A11" s="63"/>
      <c r="B11" s="19"/>
      <c r="C11" s="20"/>
      <c r="D11" s="20"/>
      <c r="E11" s="20"/>
      <c r="F11" s="20"/>
      <c r="G11" s="20"/>
      <c r="H11" s="20"/>
      <c r="I11" s="20"/>
      <c r="J11" s="17"/>
      <c r="K11" s="17"/>
      <c r="L11" s="17"/>
      <c r="M11" s="17"/>
      <c r="N11" s="17"/>
      <c r="O11" s="235">
        <f>AF5</f>
        <v>385479.4678129824</v>
      </c>
      <c r="P11" s="235"/>
      <c r="Q11" s="235"/>
      <c r="R11" s="235"/>
      <c r="S11" s="235"/>
      <c r="T11" s="235"/>
      <c r="U11" s="235"/>
      <c r="V11" s="235"/>
      <c r="W11" s="235"/>
      <c r="X11" s="235"/>
      <c r="Y11" s="235"/>
      <c r="Z11" s="235"/>
      <c r="AA11" s="235"/>
      <c r="AB11" s="235"/>
      <c r="AC11" s="236"/>
      <c r="AD11" s="72"/>
      <c r="AE11" s="13"/>
      <c r="AF11" s="13"/>
      <c r="AG11" s="14"/>
      <c r="AH11" s="13"/>
      <c r="AI11" s="13"/>
      <c r="AJ11" s="13"/>
      <c r="AK11" s="13"/>
      <c r="AL11" s="13"/>
      <c r="AM11" s="13"/>
      <c r="AN11" s="13"/>
      <c r="AO11" s="13"/>
    </row>
    <row r="12" spans="1:41" ht="20.25" customHeight="1">
      <c r="A12" s="63"/>
      <c r="B12" s="263" t="str">
        <f>IF(AF5&gt;0,AG7,AG9)</f>
        <v>Während der Laufzeit sparen Sie insgesamt ca.</v>
      </c>
      <c r="C12" s="241"/>
      <c r="D12" s="241"/>
      <c r="E12" s="241"/>
      <c r="F12" s="241"/>
      <c r="G12" s="241"/>
      <c r="H12" s="241"/>
      <c r="I12" s="241"/>
      <c r="J12" s="241"/>
      <c r="K12" s="241"/>
      <c r="L12" s="241"/>
      <c r="M12" s="241"/>
      <c r="N12" s="241"/>
      <c r="O12" s="235"/>
      <c r="P12" s="235"/>
      <c r="Q12" s="235"/>
      <c r="R12" s="235"/>
      <c r="S12" s="235"/>
      <c r="T12" s="235"/>
      <c r="U12" s="235"/>
      <c r="V12" s="235"/>
      <c r="W12" s="235"/>
      <c r="X12" s="235"/>
      <c r="Y12" s="235"/>
      <c r="Z12" s="235"/>
      <c r="AA12" s="235"/>
      <c r="AB12" s="235"/>
      <c r="AC12" s="236"/>
      <c r="AD12" s="72"/>
      <c r="AE12" s="13"/>
      <c r="AF12" s="13"/>
      <c r="AG12" s="14"/>
      <c r="AH12" s="13"/>
      <c r="AI12" s="13"/>
      <c r="AJ12" s="13"/>
      <c r="AK12" s="13"/>
      <c r="AL12" s="13"/>
      <c r="AM12" s="13"/>
      <c r="AN12" s="13"/>
      <c r="AO12" s="13"/>
    </row>
    <row r="13" spans="1:41" ht="10.5" customHeight="1">
      <c r="A13" s="63"/>
      <c r="B13" s="19"/>
      <c r="C13" s="20"/>
      <c r="D13" s="20"/>
      <c r="E13" s="20"/>
      <c r="F13" s="20"/>
      <c r="G13" s="20"/>
      <c r="H13" s="20"/>
      <c r="I13" s="20"/>
      <c r="J13" s="17"/>
      <c r="K13" s="17"/>
      <c r="L13" s="17"/>
      <c r="M13" s="17"/>
      <c r="N13" s="17"/>
      <c r="O13" s="235"/>
      <c r="P13" s="235"/>
      <c r="Q13" s="235"/>
      <c r="R13" s="235"/>
      <c r="S13" s="235"/>
      <c r="T13" s="235"/>
      <c r="U13" s="235"/>
      <c r="V13" s="235"/>
      <c r="W13" s="235"/>
      <c r="X13" s="235"/>
      <c r="Y13" s="235"/>
      <c r="Z13" s="235"/>
      <c r="AA13" s="235"/>
      <c r="AB13" s="235"/>
      <c r="AC13" s="236"/>
      <c r="AD13" s="72"/>
      <c r="AE13" s="13"/>
      <c r="AF13" s="13"/>
      <c r="AG13" s="14"/>
      <c r="AH13" s="13"/>
      <c r="AI13" s="13"/>
      <c r="AJ13" s="13"/>
      <c r="AK13" s="13"/>
      <c r="AL13" s="13"/>
      <c r="AM13" s="13"/>
      <c r="AN13" s="13"/>
      <c r="AO13" s="13"/>
    </row>
    <row r="14" spans="1:41" ht="15">
      <c r="A14" s="63"/>
      <c r="B14" s="19"/>
      <c r="C14" s="20"/>
      <c r="D14" s="20"/>
      <c r="E14" s="20"/>
      <c r="F14" s="20"/>
      <c r="G14" s="20"/>
      <c r="H14" s="20"/>
      <c r="I14" s="20"/>
      <c r="J14" s="20"/>
      <c r="K14" s="20"/>
      <c r="L14" s="20"/>
      <c r="M14" s="20"/>
      <c r="N14" s="20"/>
      <c r="O14" s="20"/>
      <c r="P14" s="20"/>
      <c r="Q14" s="20"/>
      <c r="R14" s="20"/>
      <c r="S14" s="20"/>
      <c r="T14" s="20"/>
      <c r="U14" s="20"/>
      <c r="V14" s="24"/>
      <c r="W14" s="24"/>
      <c r="X14" s="24"/>
      <c r="Y14" s="24"/>
      <c r="Z14" s="24"/>
      <c r="AA14" s="24"/>
      <c r="AB14" s="24">
        <v>3</v>
      </c>
      <c r="AC14" s="27">
        <v>2012</v>
      </c>
      <c r="AD14" s="66"/>
      <c r="AE14" s="13"/>
      <c r="AF14" s="13"/>
      <c r="AG14" s="14"/>
      <c r="AH14" s="13"/>
      <c r="AI14" s="13"/>
      <c r="AJ14" s="13"/>
      <c r="AK14" s="13"/>
      <c r="AL14" s="13"/>
      <c r="AM14" s="13"/>
      <c r="AN14" s="13"/>
      <c r="AO14" s="13"/>
    </row>
    <row r="15" spans="1:41" ht="4.5" customHeight="1">
      <c r="A15" s="63"/>
      <c r="B15" s="3"/>
      <c r="C15" s="4"/>
      <c r="D15" s="4"/>
      <c r="E15" s="4"/>
      <c r="F15" s="4"/>
      <c r="G15" s="4"/>
      <c r="H15" s="4"/>
      <c r="I15" s="4"/>
      <c r="J15" s="4"/>
      <c r="K15" s="4"/>
      <c r="L15" s="4"/>
      <c r="M15" s="4"/>
      <c r="N15" s="4"/>
      <c r="O15" s="4"/>
      <c r="P15" s="4"/>
      <c r="Q15" s="4"/>
      <c r="R15" s="4"/>
      <c r="S15" s="4"/>
      <c r="T15" s="4"/>
      <c r="U15" s="4"/>
      <c r="V15" s="24"/>
      <c r="W15" s="24"/>
      <c r="X15" s="24"/>
      <c r="Y15" s="24"/>
      <c r="Z15" s="24"/>
      <c r="AA15" s="24"/>
      <c r="AB15" s="24">
        <v>4</v>
      </c>
      <c r="AC15" s="27">
        <v>2013</v>
      </c>
      <c r="AD15" s="66"/>
      <c r="AE15" s="13"/>
      <c r="AF15" s="13"/>
      <c r="AG15" s="14"/>
      <c r="AH15" s="13"/>
      <c r="AI15" s="13"/>
      <c r="AJ15" s="13"/>
      <c r="AK15" s="13"/>
      <c r="AL15" s="13"/>
      <c r="AM15" s="13"/>
      <c r="AN15" s="13"/>
      <c r="AO15" s="13"/>
    </row>
    <row r="16" spans="1:41" ht="15">
      <c r="A16" s="63"/>
      <c r="B16" s="3"/>
      <c r="C16" s="4"/>
      <c r="D16" s="4"/>
      <c r="E16" s="4"/>
      <c r="F16" s="4"/>
      <c r="G16" s="4"/>
      <c r="H16" s="4"/>
      <c r="I16" s="4"/>
      <c r="J16" s="4"/>
      <c r="K16" s="4"/>
      <c r="L16" s="4"/>
      <c r="M16" s="4"/>
      <c r="N16" s="4"/>
      <c r="O16" s="4"/>
      <c r="P16" s="4"/>
      <c r="Q16" s="4"/>
      <c r="R16" s="4"/>
      <c r="S16" s="4"/>
      <c r="T16" s="4"/>
      <c r="U16" s="4"/>
      <c r="V16" s="24"/>
      <c r="W16" s="24"/>
      <c r="X16" s="24"/>
      <c r="Y16" s="24"/>
      <c r="Z16" s="24"/>
      <c r="AA16" s="24"/>
      <c r="AB16" s="24">
        <v>5</v>
      </c>
      <c r="AC16" s="27">
        <v>2014</v>
      </c>
      <c r="AD16" s="66"/>
      <c r="AE16" s="13"/>
      <c r="AF16" s="13"/>
      <c r="AG16" s="14"/>
      <c r="AH16" s="13"/>
      <c r="AI16" s="13"/>
      <c r="AJ16" s="13"/>
      <c r="AK16" s="13"/>
      <c r="AL16" s="13"/>
      <c r="AM16" s="13"/>
      <c r="AN16" s="13"/>
      <c r="AO16" s="13"/>
    </row>
    <row r="17" spans="1:41" ht="4.5" customHeight="1">
      <c r="A17" s="63"/>
      <c r="B17" s="3"/>
      <c r="C17" s="4"/>
      <c r="D17" s="4"/>
      <c r="E17" s="4"/>
      <c r="F17" s="4"/>
      <c r="G17" s="4"/>
      <c r="H17" s="4"/>
      <c r="I17" s="4"/>
      <c r="J17" s="4"/>
      <c r="K17" s="4"/>
      <c r="L17" s="4"/>
      <c r="M17" s="4"/>
      <c r="N17" s="4"/>
      <c r="O17" s="4"/>
      <c r="P17" s="4"/>
      <c r="Q17" s="4"/>
      <c r="R17" s="4"/>
      <c r="S17" s="4"/>
      <c r="T17" s="4"/>
      <c r="U17" s="4"/>
      <c r="V17" s="24"/>
      <c r="W17" s="24"/>
      <c r="X17" s="24"/>
      <c r="Y17" s="24"/>
      <c r="Z17" s="24"/>
      <c r="AA17" s="24"/>
      <c r="AB17" s="24"/>
      <c r="AC17" s="27">
        <v>2015</v>
      </c>
      <c r="AD17" s="66"/>
      <c r="AE17" s="13"/>
      <c r="AF17" s="84"/>
      <c r="AG17" s="14"/>
      <c r="AH17" s="13"/>
      <c r="AI17" s="13"/>
      <c r="AJ17" s="13"/>
      <c r="AK17" s="13"/>
      <c r="AL17" s="13"/>
      <c r="AM17" s="13"/>
      <c r="AN17" s="13"/>
      <c r="AO17" s="13"/>
    </row>
    <row r="18" spans="1:41" ht="15">
      <c r="A18" s="63"/>
      <c r="B18" s="19"/>
      <c r="C18" s="20"/>
      <c r="D18" s="20"/>
      <c r="E18" s="20"/>
      <c r="F18" s="20"/>
      <c r="G18" s="20"/>
      <c r="H18" s="20"/>
      <c r="I18" s="20"/>
      <c r="J18" s="20"/>
      <c r="K18" s="20"/>
      <c r="L18" s="20"/>
      <c r="M18" s="20"/>
      <c r="N18" s="20"/>
      <c r="O18" s="20"/>
      <c r="P18" s="20"/>
      <c r="Q18" s="20"/>
      <c r="R18" s="20"/>
      <c r="S18" s="20"/>
      <c r="T18" s="20"/>
      <c r="U18" s="20"/>
      <c r="V18" s="24"/>
      <c r="W18" s="24"/>
      <c r="X18" s="24"/>
      <c r="Y18" s="24"/>
      <c r="Z18" s="24"/>
      <c r="AA18" s="24"/>
      <c r="AB18" s="24"/>
      <c r="AC18" s="27">
        <v>2016</v>
      </c>
      <c r="AD18" s="66"/>
      <c r="AE18" s="13"/>
      <c r="AF18" s="13"/>
      <c r="AG18" s="14"/>
      <c r="AH18" s="13"/>
      <c r="AI18" s="13"/>
      <c r="AJ18" s="13"/>
      <c r="AK18" s="13"/>
      <c r="AL18" s="13"/>
      <c r="AM18" s="13"/>
      <c r="AN18" s="13"/>
      <c r="AO18" s="13"/>
    </row>
    <row r="19" spans="1:41" ht="15">
      <c r="A19" s="63"/>
      <c r="B19" s="15"/>
      <c r="C19" s="16"/>
      <c r="D19" s="20"/>
      <c r="E19" s="20"/>
      <c r="F19" s="20"/>
      <c r="G19" s="20"/>
      <c r="H19" s="20"/>
      <c r="I19" s="20"/>
      <c r="J19" s="17"/>
      <c r="K19" s="17"/>
      <c r="L19" s="17"/>
      <c r="M19" s="17"/>
      <c r="N19" s="17"/>
      <c r="O19" s="17"/>
      <c r="P19" s="17"/>
      <c r="Q19" s="17"/>
      <c r="R19" s="17"/>
      <c r="S19" s="17"/>
      <c r="T19" s="17"/>
      <c r="U19" s="17"/>
      <c r="V19" s="24"/>
      <c r="W19" s="24"/>
      <c r="X19" s="24"/>
      <c r="Y19" s="24"/>
      <c r="Z19" s="24"/>
      <c r="AA19" s="24"/>
      <c r="AB19" s="24"/>
      <c r="AC19" s="27">
        <v>2017</v>
      </c>
      <c r="AD19" s="66"/>
      <c r="AE19" s="13"/>
      <c r="AF19" s="244" t="s">
        <v>91</v>
      </c>
      <c r="AG19" s="245"/>
      <c r="AH19" s="245"/>
      <c r="AI19" s="246"/>
      <c r="AJ19" s="13"/>
      <c r="AK19" s="13"/>
      <c r="AL19" s="13"/>
      <c r="AM19" s="13"/>
      <c r="AN19" s="13"/>
      <c r="AO19" s="13"/>
    </row>
    <row r="20" spans="1:41" ht="15">
      <c r="A20" s="63"/>
      <c r="B20" s="15"/>
      <c r="C20" s="16"/>
      <c r="D20" s="20"/>
      <c r="E20" s="20"/>
      <c r="F20" s="20"/>
      <c r="G20" s="20"/>
      <c r="H20" s="20"/>
      <c r="I20" s="20"/>
      <c r="J20" s="17"/>
      <c r="K20" s="17"/>
      <c r="L20" s="17"/>
      <c r="M20" s="17"/>
      <c r="N20" s="17"/>
      <c r="O20" s="17"/>
      <c r="P20" s="17"/>
      <c r="Q20" s="17"/>
      <c r="R20" s="17"/>
      <c r="S20" s="17"/>
      <c r="T20" s="17"/>
      <c r="U20" s="17"/>
      <c r="V20" s="24"/>
      <c r="W20" s="24"/>
      <c r="X20" s="24"/>
      <c r="Y20" s="24"/>
      <c r="Z20" s="24"/>
      <c r="AA20" s="24"/>
      <c r="AB20" s="24"/>
      <c r="AC20" s="27">
        <v>2018</v>
      </c>
      <c r="AD20" s="66"/>
      <c r="AE20" s="13"/>
      <c r="AF20" s="247"/>
      <c r="AG20" s="248"/>
      <c r="AH20" s="248"/>
      <c r="AI20" s="249"/>
      <c r="AJ20" s="13"/>
      <c r="AK20" s="13"/>
      <c r="AL20" s="13"/>
      <c r="AM20" s="13"/>
      <c r="AN20" s="13"/>
      <c r="AO20" s="13"/>
    </row>
    <row r="21" spans="1:41" ht="15">
      <c r="A21" s="63"/>
      <c r="B21" s="15"/>
      <c r="C21" s="16"/>
      <c r="D21" s="20"/>
      <c r="E21" s="20"/>
      <c r="F21" s="20"/>
      <c r="G21" s="20"/>
      <c r="H21" s="20"/>
      <c r="I21" s="20"/>
      <c r="J21" s="17"/>
      <c r="K21" s="17"/>
      <c r="L21" s="17"/>
      <c r="M21" s="17"/>
      <c r="N21" s="17"/>
      <c r="O21" s="17"/>
      <c r="P21" s="17"/>
      <c r="Q21" s="17"/>
      <c r="R21" s="17"/>
      <c r="S21" s="17"/>
      <c r="T21" s="17"/>
      <c r="U21" s="17"/>
      <c r="V21" s="24"/>
      <c r="W21" s="24"/>
      <c r="X21" s="24"/>
      <c r="Y21" s="24"/>
      <c r="Z21" s="24"/>
      <c r="AA21" s="24"/>
      <c r="AB21" s="24"/>
      <c r="AC21" s="27">
        <v>2019</v>
      </c>
      <c r="AD21" s="66"/>
      <c r="AE21" s="13"/>
      <c r="AF21" s="247"/>
      <c r="AG21" s="248"/>
      <c r="AH21" s="248"/>
      <c r="AI21" s="249"/>
      <c r="AJ21" s="13"/>
      <c r="AK21" s="13"/>
      <c r="AL21" s="13"/>
      <c r="AM21" s="13"/>
      <c r="AN21" s="13"/>
      <c r="AO21" s="13"/>
    </row>
    <row r="22" spans="1:41" ht="15">
      <c r="A22" s="63"/>
      <c r="B22" s="15"/>
      <c r="C22" s="16"/>
      <c r="D22" s="20"/>
      <c r="E22" s="20"/>
      <c r="F22" s="20"/>
      <c r="G22" s="20"/>
      <c r="H22" s="20"/>
      <c r="I22" s="20"/>
      <c r="J22" s="17"/>
      <c r="K22" s="17"/>
      <c r="L22" s="17"/>
      <c r="M22" s="17"/>
      <c r="N22" s="17"/>
      <c r="O22" s="17"/>
      <c r="P22" s="17"/>
      <c r="Q22" s="17"/>
      <c r="R22" s="17"/>
      <c r="S22" s="17"/>
      <c r="T22" s="17"/>
      <c r="U22" s="17"/>
      <c r="V22" s="24"/>
      <c r="W22" s="24"/>
      <c r="X22" s="24"/>
      <c r="Y22" s="24"/>
      <c r="Z22" s="24"/>
      <c r="AA22" s="24"/>
      <c r="AB22" s="24"/>
      <c r="AC22" s="27">
        <v>2020</v>
      </c>
      <c r="AD22" s="66"/>
      <c r="AE22" s="13"/>
      <c r="AF22" s="247"/>
      <c r="AG22" s="248"/>
      <c r="AH22" s="248"/>
      <c r="AI22" s="249"/>
      <c r="AJ22" s="13"/>
      <c r="AK22" s="13"/>
      <c r="AL22" s="13"/>
      <c r="AM22" s="13"/>
      <c r="AN22" s="13"/>
      <c r="AO22" s="13"/>
    </row>
    <row r="23" spans="1:41" ht="15.75" thickBot="1">
      <c r="A23" s="63"/>
      <c r="B23" s="21"/>
      <c r="C23" s="22"/>
      <c r="D23" s="20"/>
      <c r="E23" s="20"/>
      <c r="F23" s="20"/>
      <c r="G23" s="20"/>
      <c r="H23" s="20"/>
      <c r="I23" s="20"/>
      <c r="J23" s="23"/>
      <c r="K23" s="23"/>
      <c r="L23" s="23"/>
      <c r="M23" s="23"/>
      <c r="N23" s="23"/>
      <c r="O23" s="23"/>
      <c r="P23" s="23"/>
      <c r="Q23" s="23"/>
      <c r="R23" s="23"/>
      <c r="S23" s="23"/>
      <c r="T23" s="23"/>
      <c r="U23" s="23"/>
      <c r="V23" s="24"/>
      <c r="W23" s="24"/>
      <c r="X23" s="24"/>
      <c r="Y23" s="24"/>
      <c r="Z23" s="24"/>
      <c r="AA23" s="24"/>
      <c r="AB23" s="24"/>
      <c r="AC23" s="27">
        <v>2021</v>
      </c>
      <c r="AD23" s="66"/>
      <c r="AE23" s="13"/>
      <c r="AF23" s="250"/>
      <c r="AG23" s="251"/>
      <c r="AH23" s="251"/>
      <c r="AI23" s="252"/>
      <c r="AJ23" s="13"/>
      <c r="AK23" s="13"/>
      <c r="AL23" s="13"/>
      <c r="AM23" s="13"/>
      <c r="AN23" s="13"/>
      <c r="AO23" s="13"/>
    </row>
    <row r="24" spans="1:41" ht="15">
      <c r="A24" s="63"/>
      <c r="B24" s="10"/>
      <c r="C24" s="11"/>
      <c r="D24" s="20"/>
      <c r="E24" s="20"/>
      <c r="F24" s="20"/>
      <c r="G24" s="20"/>
      <c r="H24" s="20"/>
      <c r="I24" s="20"/>
      <c r="J24" s="17"/>
      <c r="K24" s="17"/>
      <c r="L24" s="17"/>
      <c r="M24" s="17"/>
      <c r="N24" s="17"/>
      <c r="O24" s="17"/>
      <c r="P24" s="17"/>
      <c r="Q24" s="17"/>
      <c r="R24" s="17"/>
      <c r="S24" s="17"/>
      <c r="T24" s="17"/>
      <c r="U24" s="17"/>
      <c r="V24" s="24"/>
      <c r="W24" s="24"/>
      <c r="X24" s="24"/>
      <c r="Y24" s="24"/>
      <c r="Z24" s="24"/>
      <c r="AA24" s="24"/>
      <c r="AB24" s="24"/>
      <c r="AC24" s="27">
        <v>2022</v>
      </c>
      <c r="AD24" s="66"/>
      <c r="AE24" s="13"/>
      <c r="AF24" s="13"/>
      <c r="AG24" s="14"/>
      <c r="AH24" s="13"/>
      <c r="AI24" s="13"/>
      <c r="AJ24" s="13"/>
      <c r="AK24" s="13"/>
      <c r="AL24" s="13"/>
      <c r="AM24" s="13"/>
      <c r="AN24" s="13"/>
      <c r="AO24" s="13"/>
    </row>
    <row r="25" spans="1:41" ht="15">
      <c r="A25" s="63"/>
      <c r="B25" s="15"/>
      <c r="C25" s="16"/>
      <c r="D25" s="20"/>
      <c r="E25" s="20"/>
      <c r="F25" s="20"/>
      <c r="G25" s="20"/>
      <c r="H25" s="20"/>
      <c r="I25" s="20"/>
      <c r="J25" s="17"/>
      <c r="K25" s="17"/>
      <c r="L25" s="17"/>
      <c r="M25" s="17"/>
      <c r="N25" s="17"/>
      <c r="O25" s="17"/>
      <c r="P25" s="17"/>
      <c r="Q25" s="17"/>
      <c r="R25" s="17"/>
      <c r="S25" s="17"/>
      <c r="T25" s="17"/>
      <c r="U25" s="17"/>
      <c r="V25" s="24"/>
      <c r="W25" s="24"/>
      <c r="X25" s="24"/>
      <c r="Y25" s="24"/>
      <c r="Z25" s="24"/>
      <c r="AA25" s="24"/>
      <c r="AB25" s="24"/>
      <c r="AC25" s="27">
        <v>2023</v>
      </c>
      <c r="AD25" s="66"/>
      <c r="AE25" s="13"/>
      <c r="AF25" s="244" t="s">
        <v>92</v>
      </c>
      <c r="AG25" s="245"/>
      <c r="AH25" s="245"/>
      <c r="AI25" s="246"/>
      <c r="AJ25" s="13"/>
      <c r="AK25" s="13"/>
      <c r="AL25" s="13"/>
      <c r="AM25" s="13"/>
      <c r="AN25" s="13"/>
      <c r="AO25" s="13"/>
    </row>
    <row r="26" spans="1:41" ht="15">
      <c r="A26" s="63"/>
      <c r="B26" s="15"/>
      <c r="C26" s="16"/>
      <c r="D26" s="20"/>
      <c r="E26" s="20"/>
      <c r="F26" s="20"/>
      <c r="G26" s="20"/>
      <c r="H26" s="20"/>
      <c r="I26" s="20"/>
      <c r="J26" s="17"/>
      <c r="K26" s="17"/>
      <c r="L26" s="17"/>
      <c r="M26" s="17"/>
      <c r="N26" s="17"/>
      <c r="O26" s="17"/>
      <c r="P26" s="17"/>
      <c r="Q26" s="17"/>
      <c r="R26" s="17"/>
      <c r="S26" s="17"/>
      <c r="T26" s="17"/>
      <c r="U26" s="17"/>
      <c r="V26" s="24"/>
      <c r="W26" s="24"/>
      <c r="X26" s="24"/>
      <c r="Y26" s="24"/>
      <c r="Z26" s="24"/>
      <c r="AA26" s="24"/>
      <c r="AB26" s="24"/>
      <c r="AC26" s="27">
        <v>2024</v>
      </c>
      <c r="AD26" s="66"/>
      <c r="AE26" s="13"/>
      <c r="AF26" s="247"/>
      <c r="AG26" s="248"/>
      <c r="AH26" s="248"/>
      <c r="AI26" s="249"/>
      <c r="AJ26" s="13"/>
      <c r="AK26" s="13"/>
      <c r="AL26" s="13"/>
      <c r="AM26" s="13"/>
      <c r="AN26" s="13"/>
      <c r="AO26" s="13"/>
    </row>
    <row r="27" spans="1:41" ht="15">
      <c r="A27" s="63"/>
      <c r="B27" s="15"/>
      <c r="C27" s="16"/>
      <c r="D27" s="20"/>
      <c r="E27" s="20"/>
      <c r="F27" s="20"/>
      <c r="G27" s="20"/>
      <c r="H27" s="20"/>
      <c r="I27" s="20"/>
      <c r="J27" s="17"/>
      <c r="K27" s="17"/>
      <c r="L27" s="17"/>
      <c r="M27" s="17"/>
      <c r="N27" s="17"/>
      <c r="O27" s="17"/>
      <c r="P27" s="17"/>
      <c r="Q27" s="17"/>
      <c r="R27" s="17"/>
      <c r="S27" s="17"/>
      <c r="T27" s="17"/>
      <c r="U27" s="17"/>
      <c r="V27" s="24"/>
      <c r="W27" s="24"/>
      <c r="X27" s="24"/>
      <c r="Y27" s="24"/>
      <c r="Z27" s="24"/>
      <c r="AA27" s="24"/>
      <c r="AB27" s="24"/>
      <c r="AC27" s="27">
        <v>2025</v>
      </c>
      <c r="AD27" s="66"/>
      <c r="AE27" s="13"/>
      <c r="AF27" s="247"/>
      <c r="AG27" s="248"/>
      <c r="AH27" s="248"/>
      <c r="AI27" s="249"/>
      <c r="AJ27" s="13"/>
      <c r="AK27" s="13"/>
      <c r="AL27" s="13"/>
      <c r="AM27" s="13"/>
      <c r="AN27" s="13"/>
      <c r="AO27" s="13"/>
    </row>
    <row r="28" spans="1:41" ht="15">
      <c r="A28" s="63"/>
      <c r="B28" s="15"/>
      <c r="C28" s="16"/>
      <c r="D28" s="20"/>
      <c r="E28" s="20"/>
      <c r="F28" s="20"/>
      <c r="G28" s="20"/>
      <c r="H28" s="20"/>
      <c r="I28" s="20"/>
      <c r="J28" s="28"/>
      <c r="K28" s="28"/>
      <c r="L28" s="28"/>
      <c r="M28" s="28"/>
      <c r="N28" s="28"/>
      <c r="O28" s="28"/>
      <c r="P28" s="28"/>
      <c r="Q28" s="28"/>
      <c r="R28" s="28"/>
      <c r="S28" s="28"/>
      <c r="T28" s="28"/>
      <c r="U28" s="28"/>
      <c r="V28" s="24"/>
      <c r="W28" s="24"/>
      <c r="X28" s="24"/>
      <c r="Y28" s="24"/>
      <c r="Z28" s="24"/>
      <c r="AA28" s="24"/>
      <c r="AB28" s="24"/>
      <c r="AC28" s="27">
        <v>2026</v>
      </c>
      <c r="AD28" s="66"/>
      <c r="AE28" s="13"/>
      <c r="AF28" s="247"/>
      <c r="AG28" s="248"/>
      <c r="AH28" s="248"/>
      <c r="AI28" s="249"/>
      <c r="AJ28" s="13"/>
      <c r="AK28" s="13"/>
      <c r="AL28" s="13"/>
      <c r="AM28" s="13"/>
      <c r="AN28" s="13"/>
      <c r="AO28" s="13"/>
    </row>
    <row r="29" spans="1:41" ht="15.75" thickBot="1">
      <c r="A29" s="63"/>
      <c r="B29" s="15"/>
      <c r="C29" s="16"/>
      <c r="D29" s="20"/>
      <c r="E29" s="20"/>
      <c r="F29" s="20"/>
      <c r="G29" s="20"/>
      <c r="H29" s="20"/>
      <c r="I29" s="20"/>
      <c r="J29" s="23"/>
      <c r="K29" s="23"/>
      <c r="L29" s="23"/>
      <c r="M29" s="23"/>
      <c r="N29" s="23"/>
      <c r="O29" s="23"/>
      <c r="P29" s="23"/>
      <c r="Q29" s="23"/>
      <c r="R29" s="23"/>
      <c r="S29" s="23"/>
      <c r="T29" s="23"/>
      <c r="U29" s="23"/>
      <c r="V29" s="24"/>
      <c r="W29" s="24"/>
      <c r="X29" s="24"/>
      <c r="Y29" s="24"/>
      <c r="Z29" s="24"/>
      <c r="AA29" s="24"/>
      <c r="AB29" s="24"/>
      <c r="AC29" s="27">
        <v>2027</v>
      </c>
      <c r="AD29" s="66"/>
      <c r="AE29" s="13"/>
      <c r="AF29" s="250"/>
      <c r="AG29" s="251"/>
      <c r="AH29" s="251"/>
      <c r="AI29" s="252"/>
      <c r="AJ29" s="13"/>
      <c r="AK29" s="13"/>
      <c r="AL29" s="13"/>
      <c r="AM29" s="13"/>
      <c r="AN29" s="13"/>
      <c r="AO29" s="13"/>
    </row>
    <row r="30" spans="1:41" ht="15">
      <c r="A30" s="63"/>
      <c r="B30" s="10"/>
      <c r="C30" s="11"/>
      <c r="D30" s="20"/>
      <c r="E30" s="20"/>
      <c r="F30" s="20"/>
      <c r="G30" s="20"/>
      <c r="H30" s="20"/>
      <c r="I30" s="20"/>
      <c r="J30" s="20"/>
      <c r="K30" s="20"/>
      <c r="L30" s="20"/>
      <c r="M30" s="20"/>
      <c r="N30" s="20"/>
      <c r="O30" s="20"/>
      <c r="P30" s="20"/>
      <c r="Q30" s="20"/>
      <c r="R30" s="20"/>
      <c r="S30" s="20"/>
      <c r="T30" s="20"/>
      <c r="U30" s="20"/>
      <c r="V30" s="24"/>
      <c r="W30" s="24"/>
      <c r="X30" s="24"/>
      <c r="Y30" s="24"/>
      <c r="Z30" s="24"/>
      <c r="AA30" s="24"/>
      <c r="AB30" s="24"/>
      <c r="AC30" s="27">
        <v>2028</v>
      </c>
      <c r="AD30" s="66"/>
      <c r="AE30" s="13"/>
      <c r="AF30" s="13"/>
      <c r="AG30" s="14"/>
      <c r="AH30" s="13"/>
      <c r="AI30" s="13"/>
      <c r="AJ30" s="13"/>
      <c r="AK30" s="13"/>
      <c r="AL30" s="13"/>
      <c r="AM30" s="13"/>
      <c r="AN30" s="13"/>
      <c r="AO30" s="13"/>
    </row>
    <row r="31" spans="1:41" ht="15">
      <c r="A31" s="63"/>
      <c r="B31" s="18"/>
      <c r="C31" s="20"/>
      <c r="D31" s="20"/>
      <c r="E31" s="20"/>
      <c r="F31" s="20"/>
      <c r="G31" s="20"/>
      <c r="H31" s="20"/>
      <c r="I31" s="20"/>
      <c r="J31" s="17"/>
      <c r="K31" s="17"/>
      <c r="L31" s="17"/>
      <c r="M31" s="17"/>
      <c r="N31" s="17"/>
      <c r="O31" s="17"/>
      <c r="P31" s="17"/>
      <c r="Q31" s="17"/>
      <c r="R31" s="17"/>
      <c r="S31" s="17"/>
      <c r="T31" s="17"/>
      <c r="U31" s="17"/>
      <c r="V31" s="24"/>
      <c r="W31" s="24"/>
      <c r="X31" s="24"/>
      <c r="Y31" s="24"/>
      <c r="Z31" s="24"/>
      <c r="AA31" s="24"/>
      <c r="AB31" s="24"/>
      <c r="AC31" s="27">
        <v>2029</v>
      </c>
      <c r="AD31" s="66"/>
      <c r="AE31" s="13"/>
      <c r="AF31" s="13"/>
      <c r="AG31" s="14"/>
      <c r="AH31" s="13"/>
      <c r="AI31" s="13"/>
      <c r="AJ31" s="13"/>
      <c r="AK31" s="13"/>
      <c r="AL31" s="13"/>
      <c r="AM31" s="13"/>
      <c r="AN31" s="13"/>
      <c r="AO31" s="13"/>
    </row>
    <row r="32" spans="1:41" ht="15">
      <c r="A32" s="63"/>
      <c r="B32" s="19"/>
      <c r="C32" s="20"/>
      <c r="D32" s="20"/>
      <c r="E32" s="20"/>
      <c r="F32" s="20"/>
      <c r="G32" s="20"/>
      <c r="H32" s="20"/>
      <c r="I32" s="20"/>
      <c r="J32" s="17"/>
      <c r="K32" s="17"/>
      <c r="L32" s="17"/>
      <c r="M32" s="17"/>
      <c r="N32" s="17"/>
      <c r="O32" s="17"/>
      <c r="P32" s="17"/>
      <c r="Q32" s="17"/>
      <c r="R32" s="17"/>
      <c r="S32" s="17"/>
      <c r="T32" s="17"/>
      <c r="U32" s="17"/>
      <c r="V32" s="24"/>
      <c r="W32" s="24"/>
      <c r="X32" s="24"/>
      <c r="Y32" s="24"/>
      <c r="Z32" s="24"/>
      <c r="AA32" s="24"/>
      <c r="AB32" s="24"/>
      <c r="AC32" s="27">
        <v>2030</v>
      </c>
      <c r="AD32" s="66"/>
      <c r="AE32" s="13"/>
      <c r="AF32" s="13"/>
      <c r="AG32" s="13"/>
      <c r="AH32" s="13"/>
      <c r="AI32" s="13"/>
      <c r="AJ32" s="13"/>
      <c r="AK32" s="13"/>
      <c r="AL32" s="13"/>
      <c r="AM32" s="13"/>
      <c r="AN32" s="13"/>
      <c r="AO32" s="13"/>
    </row>
    <row r="33" spans="1:41" ht="15">
      <c r="A33" s="63"/>
      <c r="B33" s="19"/>
      <c r="C33" s="20"/>
      <c r="D33" s="20"/>
      <c r="E33" s="20"/>
      <c r="F33" s="20"/>
      <c r="G33" s="20"/>
      <c r="H33" s="20"/>
      <c r="I33" s="20"/>
      <c r="J33" s="17"/>
      <c r="K33" s="17"/>
      <c r="L33" s="17"/>
      <c r="M33" s="17"/>
      <c r="N33" s="17"/>
      <c r="O33" s="17"/>
      <c r="P33" s="17"/>
      <c r="Q33" s="17"/>
      <c r="R33" s="17"/>
      <c r="S33" s="17"/>
      <c r="T33" s="17"/>
      <c r="U33" s="17"/>
      <c r="V33" s="24"/>
      <c r="W33" s="24"/>
      <c r="X33" s="24"/>
      <c r="Y33" s="24"/>
      <c r="Z33" s="24"/>
      <c r="AA33" s="24"/>
      <c r="AB33" s="24"/>
      <c r="AC33" s="27">
        <v>2031</v>
      </c>
      <c r="AD33" s="66"/>
      <c r="AE33" s="13"/>
      <c r="AF33" s="13"/>
      <c r="AG33" s="13"/>
      <c r="AH33" s="13"/>
      <c r="AI33" s="13"/>
      <c r="AJ33" s="13"/>
      <c r="AK33" s="13"/>
      <c r="AL33" s="13"/>
      <c r="AM33" s="13"/>
      <c r="AN33" s="13"/>
      <c r="AO33" s="13"/>
    </row>
    <row r="34" spans="1:41" ht="15">
      <c r="A34" s="63"/>
      <c r="B34" s="19"/>
      <c r="C34" s="20"/>
      <c r="D34" s="20"/>
      <c r="E34" s="20"/>
      <c r="F34" s="20"/>
      <c r="G34" s="20"/>
      <c r="H34" s="20"/>
      <c r="I34" s="20"/>
      <c r="J34" s="28"/>
      <c r="K34" s="28"/>
      <c r="L34" s="28"/>
      <c r="M34" s="28"/>
      <c r="N34" s="28"/>
      <c r="O34" s="28"/>
      <c r="P34" s="28"/>
      <c r="Q34" s="28"/>
      <c r="R34" s="28"/>
      <c r="S34" s="28"/>
      <c r="T34" s="28"/>
      <c r="U34" s="28"/>
      <c r="V34" s="24"/>
      <c r="W34" s="24"/>
      <c r="X34" s="24"/>
      <c r="Y34" s="24"/>
      <c r="Z34" s="24"/>
      <c r="AA34" s="24"/>
      <c r="AB34" s="24"/>
      <c r="AC34" s="27">
        <v>2032</v>
      </c>
      <c r="AD34" s="66"/>
      <c r="AE34" s="13"/>
      <c r="AF34" s="13"/>
      <c r="AG34" s="13"/>
      <c r="AH34" s="13"/>
      <c r="AI34" s="13"/>
      <c r="AJ34" s="13"/>
      <c r="AK34" s="13"/>
      <c r="AL34" s="13"/>
      <c r="AM34" s="13"/>
      <c r="AN34" s="13"/>
      <c r="AO34" s="13"/>
    </row>
    <row r="35" spans="1:41" ht="15">
      <c r="A35" s="63"/>
      <c r="B35" s="19"/>
      <c r="C35" s="20"/>
      <c r="D35" s="20"/>
      <c r="E35" s="20"/>
      <c r="F35" s="20"/>
      <c r="G35" s="20"/>
      <c r="H35" s="20"/>
      <c r="I35" s="20"/>
      <c r="J35" s="23"/>
      <c r="K35" s="23"/>
      <c r="L35" s="23"/>
      <c r="M35" s="23"/>
      <c r="N35" s="23"/>
      <c r="O35" s="23"/>
      <c r="P35" s="23"/>
      <c r="Q35" s="23"/>
      <c r="R35" s="23"/>
      <c r="S35" s="23"/>
      <c r="T35" s="23"/>
      <c r="U35" s="23"/>
      <c r="V35" s="24"/>
      <c r="W35" s="24"/>
      <c r="X35" s="24"/>
      <c r="Y35" s="24"/>
      <c r="Z35" s="24"/>
      <c r="AA35" s="24"/>
      <c r="AB35" s="24"/>
      <c r="AC35" s="27">
        <v>2033</v>
      </c>
      <c r="AD35" s="66"/>
      <c r="AE35" s="13"/>
      <c r="AF35" s="13"/>
      <c r="AG35" s="13"/>
      <c r="AH35" s="13"/>
      <c r="AI35" s="13"/>
      <c r="AJ35" s="13"/>
      <c r="AK35" s="13"/>
      <c r="AL35" s="13"/>
      <c r="AM35" s="13"/>
      <c r="AN35" s="13"/>
      <c r="AO35" s="13"/>
    </row>
    <row r="36" spans="1:41" ht="15">
      <c r="A36" s="63"/>
      <c r="B36" s="237" t="s">
        <v>76</v>
      </c>
      <c r="C36" s="238"/>
      <c r="D36" s="238"/>
      <c r="E36" s="238"/>
      <c r="F36" s="238"/>
      <c r="G36" s="238"/>
      <c r="H36" s="238"/>
      <c r="I36" s="238"/>
      <c r="J36" s="238"/>
      <c r="K36" s="239" t="s">
        <v>77</v>
      </c>
      <c r="L36" s="239"/>
      <c r="M36" s="239"/>
      <c r="N36" s="239"/>
      <c r="O36" s="239"/>
      <c r="P36" s="239"/>
      <c r="Q36" s="239"/>
      <c r="R36" s="239"/>
      <c r="S36" s="239"/>
      <c r="T36" s="253" t="s">
        <v>78</v>
      </c>
      <c r="U36" s="254"/>
      <c r="V36" s="254"/>
      <c r="W36" s="254"/>
      <c r="X36" s="254"/>
      <c r="Y36" s="254"/>
      <c r="Z36" s="254"/>
      <c r="AA36" s="254"/>
      <c r="AB36" s="254"/>
      <c r="AC36" s="255"/>
      <c r="AD36" s="73"/>
      <c r="AE36" s="13"/>
      <c r="AF36" s="13"/>
      <c r="AG36" s="13"/>
      <c r="AH36" s="13"/>
      <c r="AI36" s="13"/>
      <c r="AJ36" s="13"/>
      <c r="AK36" s="13"/>
      <c r="AL36" s="13"/>
      <c r="AM36" s="13"/>
      <c r="AN36" s="13"/>
      <c r="AO36" s="13"/>
    </row>
    <row r="37" spans="1:41" ht="35.25" customHeight="1">
      <c r="A37" s="63"/>
      <c r="B37" s="260" t="str">
        <f>Eingabeseite!B69</f>
        <v>Die Berechnungen sind unverbindliche Modellrechnungen und basieren auf den von Ihnen zur Verfügung gestellten Daten. Der Rechner liefert keine individuellen Berechnungen und ist kein Instrument der Steuer- oder Rechtsberatung. Mögliche Berechnungsfehler können nicht ausgeschlossen werden. Eine Gewähr für die Vollständigkeit oder die Richtigkeit der Ergebnisse kann nicht übernommen werden. (Stand 01.2011)</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2"/>
      <c r="AD37" s="73"/>
      <c r="AE37" s="13"/>
      <c r="AF37" s="13"/>
      <c r="AG37" s="13"/>
      <c r="AH37" s="13"/>
      <c r="AI37" s="13"/>
      <c r="AJ37" s="13"/>
      <c r="AK37" s="13"/>
      <c r="AL37" s="13"/>
      <c r="AM37" s="13"/>
      <c r="AN37" s="13"/>
      <c r="AO37" s="13"/>
    </row>
    <row r="38" spans="1:41" ht="15">
      <c r="A38" s="63"/>
      <c r="B38" s="259" t="str">
        <f>Selbständiger!B38</f>
        <v>Ihr persönlicher Ansprechpartner:</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3"/>
      <c r="AD38" s="74"/>
      <c r="AE38" s="13"/>
      <c r="AF38" s="13"/>
      <c r="AG38" s="13"/>
      <c r="AH38" s="13"/>
      <c r="AI38" s="13"/>
      <c r="AJ38" s="13"/>
      <c r="AK38" s="13"/>
      <c r="AL38" s="13"/>
      <c r="AM38" s="13"/>
      <c r="AN38" s="13"/>
      <c r="AO38" s="13"/>
    </row>
    <row r="39" spans="1:41" ht="15">
      <c r="A39" s="63"/>
      <c r="B39" s="256" t="str">
        <f>Selbständiger!B39</f>
        <v>Central Krankenversicherung AG, Matthias Reichle (Dipl. Betriebswirt), Bahnhofstr. 14, 78532 Tuttlingen - Email: reichle@central-maklerportal.de</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8"/>
      <c r="AD39" s="74"/>
      <c r="AE39" s="13"/>
      <c r="AF39" s="13"/>
      <c r="AG39" s="13"/>
      <c r="AH39" s="13"/>
      <c r="AI39" s="13"/>
      <c r="AJ39" s="13"/>
      <c r="AK39" s="13"/>
      <c r="AL39" s="13"/>
      <c r="AM39" s="13"/>
      <c r="AN39" s="13"/>
      <c r="AO39" s="13"/>
    </row>
    <row r="40" spans="1:41" ht="15">
      <c r="A40" s="63"/>
      <c r="B40" s="67"/>
      <c r="C40" s="67"/>
      <c r="D40" s="68"/>
      <c r="E40" s="68"/>
      <c r="F40" s="68"/>
      <c r="G40" s="68"/>
      <c r="H40" s="68"/>
      <c r="I40" s="68"/>
      <c r="J40" s="69"/>
      <c r="K40" s="69"/>
      <c r="L40" s="69"/>
      <c r="M40" s="69"/>
      <c r="N40" s="69"/>
      <c r="O40" s="69"/>
      <c r="P40" s="69"/>
      <c r="Q40" s="69"/>
      <c r="R40" s="69"/>
      <c r="S40" s="69"/>
      <c r="T40" s="69"/>
      <c r="U40" s="69"/>
      <c r="V40" s="70"/>
      <c r="W40" s="70"/>
      <c r="X40" s="70"/>
      <c r="Y40" s="70"/>
      <c r="Z40" s="70"/>
      <c r="AA40" s="70"/>
      <c r="AB40" s="70"/>
      <c r="AC40" s="70">
        <v>2037</v>
      </c>
      <c r="AD40" s="66"/>
      <c r="AE40" s="13"/>
      <c r="AF40" s="13"/>
      <c r="AG40" s="13"/>
      <c r="AH40" s="13"/>
      <c r="AI40" s="13"/>
      <c r="AJ40" s="13"/>
      <c r="AK40" s="13"/>
      <c r="AL40" s="13"/>
      <c r="AM40" s="13"/>
      <c r="AN40" s="13"/>
      <c r="AO40" s="13"/>
    </row>
    <row r="41" spans="1:41" ht="9.75" customHeight="1">
      <c r="A41" s="12"/>
      <c r="B41" s="26"/>
      <c r="C41" s="26"/>
      <c r="D41" s="20"/>
      <c r="E41" s="20"/>
      <c r="F41" s="20"/>
      <c r="G41" s="20"/>
      <c r="H41" s="20"/>
      <c r="I41" s="20"/>
      <c r="J41" s="17"/>
      <c r="K41" s="17"/>
      <c r="L41" s="17"/>
      <c r="M41" s="17"/>
      <c r="N41" s="17"/>
      <c r="O41" s="17"/>
      <c r="P41" s="17"/>
      <c r="Q41" s="17"/>
      <c r="R41" s="17"/>
      <c r="S41" s="17"/>
      <c r="T41" s="17"/>
      <c r="U41" s="17"/>
      <c r="V41" s="24"/>
      <c r="W41" s="24"/>
      <c r="X41" s="24"/>
      <c r="Y41" s="24"/>
      <c r="Z41" s="24"/>
      <c r="AA41" s="24"/>
      <c r="AB41" s="24"/>
      <c r="AC41" s="24"/>
      <c r="AD41" s="24"/>
      <c r="AE41" s="13"/>
      <c r="AF41" s="13"/>
      <c r="AG41" s="13"/>
      <c r="AH41" s="13"/>
      <c r="AI41" s="13"/>
      <c r="AJ41" s="13"/>
      <c r="AK41" s="13"/>
      <c r="AL41" s="13"/>
      <c r="AM41" s="13"/>
      <c r="AN41" s="13"/>
      <c r="AO41" s="13"/>
    </row>
  </sheetData>
  <sheetProtection password="CBAF" sheet="1" objects="1" scenarios="1" selectLockedCells="1"/>
  <mergeCells count="13">
    <mergeCell ref="AF19:AI23"/>
    <mergeCell ref="AF25:AI29"/>
    <mergeCell ref="B38:AC38"/>
    <mergeCell ref="B39:AC39"/>
    <mergeCell ref="T36:AC36"/>
    <mergeCell ref="B37:AC37"/>
    <mergeCell ref="B2:AC4"/>
    <mergeCell ref="B6:AC8"/>
    <mergeCell ref="O11:AC13"/>
    <mergeCell ref="B36:J36"/>
    <mergeCell ref="K36:S36"/>
    <mergeCell ref="B12:N12"/>
    <mergeCell ref="V10:AA10"/>
  </mergeCells>
  <dataValidations count="6">
    <dataValidation type="list" allowBlank="1" showInputMessage="1" showErrorMessage="1" sqref="J11:N11">
      <formula1>$Y$11:$Y$12</formula1>
    </dataValidation>
    <dataValidation type="list" allowBlank="1" showInputMessage="1" showErrorMessage="1" sqref="J13:N13">
      <formula1>$AB$11:$AB$16</formula1>
    </dataValidation>
    <dataValidation type="list" allowBlank="1" showInputMessage="1" showErrorMessage="1" sqref="J26:U26 J32:U32 J21:U21">
      <formula1>$AC$11:$AC$35</formula1>
    </dataValidation>
    <dataValidation type="list" allowBlank="1" showInputMessage="1" showErrorMessage="1" sqref="J28:U28 J34:U34">
      <formula1>$AE$11:$AE$41</formula1>
    </dataValidation>
    <dataValidation type="list" allowBlank="1" showInputMessage="1" showErrorMessage="1" sqref="J20:U20 J27:U27 J33:U33 J40:U41">
      <formula1>$AF$11:$AF$41</formula1>
    </dataValidation>
    <dataValidation type="list" allowBlank="1" showInputMessage="1" showErrorMessage="1" sqref="J22:U22">
      <formula1>#REF!</formula1>
    </dataValidation>
  </dataValidations>
  <hyperlinks>
    <hyperlink ref="AF19:AI23" location="Eingabeseite!A1" display="Neue Berechnung"/>
    <hyperlink ref="AF25:AI29" location="Details!A1" display="Details zur Berechnung"/>
  </hyperlinks>
  <printOptions horizontalCentered="1" verticalCentered="1"/>
  <pageMargins left="0.2362204724409449" right="0.2362204724409449"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V39"/>
  <sheetViews>
    <sheetView zoomScalePageLayoutView="0" workbookViewId="0" topLeftCell="A1">
      <selection activeCell="A16" sqref="A16"/>
    </sheetView>
  </sheetViews>
  <sheetFormatPr defaultColWidth="11.421875" defaultRowHeight="15"/>
  <cols>
    <col min="1" max="1" width="26.421875" style="1" customWidth="1"/>
    <col min="2" max="16384" width="11.421875" style="1" customWidth="1"/>
  </cols>
  <sheetData>
    <row r="1" ht="23.25">
      <c r="A1" s="34" t="s">
        <v>124</v>
      </c>
    </row>
    <row r="2" ht="5.25" customHeight="1"/>
    <row r="3" spans="1:48" ht="15">
      <c r="A3" s="75" t="s">
        <v>5</v>
      </c>
      <c r="B3" s="75">
        <f>B17</f>
        <v>2014</v>
      </c>
      <c r="C3" s="75">
        <f aca="true" t="shared" si="0" ref="C3:AV3">C17</f>
        <v>2015</v>
      </c>
      <c r="D3" s="75">
        <f t="shared" si="0"/>
        <v>2016</v>
      </c>
      <c r="E3" s="75">
        <f t="shared" si="0"/>
        <v>2017</v>
      </c>
      <c r="F3" s="75">
        <f t="shared" si="0"/>
        <v>2018</v>
      </c>
      <c r="G3" s="75">
        <f t="shared" si="0"/>
        <v>2019</v>
      </c>
      <c r="H3" s="75">
        <f t="shared" si="0"/>
        <v>2020</v>
      </c>
      <c r="I3" s="75">
        <f t="shared" si="0"/>
        <v>2021</v>
      </c>
      <c r="J3" s="75">
        <f t="shared" si="0"/>
        <v>2022</v>
      </c>
      <c r="K3" s="75">
        <f t="shared" si="0"/>
        <v>2023</v>
      </c>
      <c r="L3" s="75">
        <f t="shared" si="0"/>
        <v>2024</v>
      </c>
      <c r="M3" s="75">
        <f t="shared" si="0"/>
        <v>2025</v>
      </c>
      <c r="N3" s="75">
        <f t="shared" si="0"/>
        <v>2026</v>
      </c>
      <c r="O3" s="75">
        <f t="shared" si="0"/>
        <v>2027</v>
      </c>
      <c r="P3" s="75">
        <f t="shared" si="0"/>
        <v>2028</v>
      </c>
      <c r="Q3" s="75">
        <f t="shared" si="0"/>
        <v>2029</v>
      </c>
      <c r="R3" s="75">
        <f t="shared" si="0"/>
        <v>2030</v>
      </c>
      <c r="S3" s="75">
        <f t="shared" si="0"/>
        <v>2031</v>
      </c>
      <c r="T3" s="75">
        <f t="shared" si="0"/>
        <v>2032</v>
      </c>
      <c r="U3" s="75">
        <f t="shared" si="0"/>
        <v>2033</v>
      </c>
      <c r="V3" s="75">
        <f t="shared" si="0"/>
        <v>2034</v>
      </c>
      <c r="W3" s="75">
        <f t="shared" si="0"/>
        <v>2035</v>
      </c>
      <c r="X3" s="75">
        <f t="shared" si="0"/>
        <v>2036</v>
      </c>
      <c r="Y3" s="75">
        <f t="shared" si="0"/>
        <v>2037</v>
      </c>
      <c r="Z3" s="75">
        <f t="shared" si="0"/>
        <v>2038</v>
      </c>
      <c r="AA3" s="75">
        <f t="shared" si="0"/>
        <v>2039</v>
      </c>
      <c r="AB3" s="75">
        <f t="shared" si="0"/>
        <v>2040</v>
      </c>
      <c r="AC3" s="75">
        <f t="shared" si="0"/>
        <v>2041</v>
      </c>
      <c r="AD3" s="75">
        <f t="shared" si="0"/>
        <v>2042</v>
      </c>
      <c r="AE3" s="75">
        <f t="shared" si="0"/>
        <v>2043</v>
      </c>
      <c r="AF3" s="75">
        <f t="shared" si="0"/>
        <v>2044</v>
      </c>
      <c r="AG3" s="75">
        <f t="shared" si="0"/>
        <v>2045</v>
      </c>
      <c r="AH3" s="75">
        <f t="shared" si="0"/>
        <v>2046</v>
      </c>
      <c r="AI3" s="75">
        <f t="shared" si="0"/>
        <v>2047</v>
      </c>
      <c r="AJ3" s="75">
        <f t="shared" si="0"/>
        <v>2048</v>
      </c>
      <c r="AK3" s="75">
        <f t="shared" si="0"/>
        <v>2049</v>
      </c>
      <c r="AL3" s="75">
        <f t="shared" si="0"/>
        <v>2050</v>
      </c>
      <c r="AM3" s="75">
        <f t="shared" si="0"/>
        <v>2051</v>
      </c>
      <c r="AN3" s="75">
        <f t="shared" si="0"/>
        <v>2052</v>
      </c>
      <c r="AO3" s="75">
        <f t="shared" si="0"/>
        <v>2053</v>
      </c>
      <c r="AP3" s="75">
        <f t="shared" si="0"/>
        <v>2054</v>
      </c>
      <c r="AQ3" s="75">
        <f t="shared" si="0"/>
        <v>2055</v>
      </c>
      <c r="AR3" s="75">
        <f t="shared" si="0"/>
        <v>2056</v>
      </c>
      <c r="AS3" s="75">
        <f t="shared" si="0"/>
        <v>2057</v>
      </c>
      <c r="AT3" s="75">
        <f t="shared" si="0"/>
        <v>2058</v>
      </c>
      <c r="AU3" s="75">
        <f t="shared" si="0"/>
        <v>2059</v>
      </c>
      <c r="AV3" s="75">
        <f t="shared" si="0"/>
        <v>2060</v>
      </c>
    </row>
    <row r="4" spans="1:48" ht="15">
      <c r="A4" s="80" t="str">
        <f>Eingabeseite!J21</f>
        <v>Martin Schmitt</v>
      </c>
      <c r="B4" s="81">
        <f>Berechnungsweg!M8</f>
        <v>4053.96</v>
      </c>
      <c r="C4" s="81">
        <f>Berechnungsweg!N8</f>
        <v>4256.658</v>
      </c>
      <c r="D4" s="81">
        <f>Berechnungsweg!O8</f>
        <v>4469.490900000001</v>
      </c>
      <c r="E4" s="81">
        <f>Berechnungsweg!P8</f>
        <v>4692.965445000001</v>
      </c>
      <c r="F4" s="81">
        <f>Berechnungsweg!Q8</f>
        <v>4927.613717250001</v>
      </c>
      <c r="G4" s="81">
        <f>Berechnungsweg!R8</f>
        <v>5173.9944031125015</v>
      </c>
      <c r="H4" s="81">
        <f>Berechnungsweg!S8</f>
        <v>5432.6941232681265</v>
      </c>
      <c r="I4" s="81">
        <f>Berechnungsweg!T8</f>
        <v>5704.328829431533</v>
      </c>
      <c r="J4" s="81">
        <f>Berechnungsweg!U8</f>
        <v>5989.545270903111</v>
      </c>
      <c r="K4" s="81">
        <f>Berechnungsweg!V8</f>
        <v>6289.022534448266</v>
      </c>
      <c r="L4" s="81">
        <f>Berechnungsweg!W8</f>
        <v>6603.473661170679</v>
      </c>
      <c r="M4" s="81">
        <f>Berechnungsweg!X8</f>
        <v>6933.647344229214</v>
      </c>
      <c r="N4" s="81">
        <f>Berechnungsweg!Y8</f>
        <v>7280.329711440674</v>
      </c>
      <c r="O4" s="81">
        <f>Berechnungsweg!Z8</f>
        <v>7644.346197012708</v>
      </c>
      <c r="P4" s="81">
        <f>Berechnungsweg!AA8</f>
        <v>8026.563506863344</v>
      </c>
      <c r="Q4" s="81">
        <f>Berechnungsweg!AB8</f>
        <v>8427.891682206511</v>
      </c>
      <c r="R4" s="81">
        <f>Berechnungsweg!AC8</f>
        <v>8849.286266316838</v>
      </c>
      <c r="S4" s="81">
        <f>Berechnungsweg!AD8</f>
        <v>9291.75057963268</v>
      </c>
      <c r="T4" s="81">
        <f>Berechnungsweg!AE8</f>
        <v>9756.338108614314</v>
      </c>
      <c r="U4" s="81">
        <f>Berechnungsweg!AF8</f>
        <v>10244.15501404503</v>
      </c>
      <c r="V4" s="81">
        <f>Berechnungsweg!AG8</f>
        <v>10756.362764747282</v>
      </c>
      <c r="W4" s="81">
        <f>Berechnungsweg!AH8</f>
        <v>11294.180902984646</v>
      </c>
      <c r="X4" s="81">
        <f>Berechnungsweg!AI8</f>
        <v>11858.88994813388</v>
      </c>
      <c r="Y4" s="81">
        <f>Berechnungsweg!AJ8</f>
        <v>12451.834445540573</v>
      </c>
      <c r="Z4" s="81">
        <f>Berechnungsweg!AK8</f>
        <v>13074.426167817603</v>
      </c>
      <c r="AA4" s="81">
        <f>Berechnungsweg!AL8</f>
        <v>13728.147476208484</v>
      </c>
      <c r="AB4" s="81">
        <f>Berechnungsweg!AM8</f>
        <v>14414.554850018909</v>
      </c>
      <c r="AC4" s="81">
        <f>Berechnungsweg!AN8</f>
        <v>15135.282592519856</v>
      </c>
      <c r="AD4" s="81">
        <f>Berechnungsweg!AO8</f>
        <v>15892.04672214585</v>
      </c>
      <c r="AE4" s="81">
        <f>Berechnungsweg!AP8</f>
        <v>16686.649058253144</v>
      </c>
      <c r="AF4" s="81">
        <f>Berechnungsweg!AQ8</f>
        <v>17520.981511165803</v>
      </c>
      <c r="AG4" s="81">
        <f>Berechnungsweg!AR8</f>
        <v>18397.030586724093</v>
      </c>
      <c r="AH4" s="81">
        <f>Berechnungsweg!AS8</f>
        <v>19316.8821160603</v>
      </c>
      <c r="AI4" s="81">
        <f>Berechnungsweg!AT8</f>
        <v>20282.726221863315</v>
      </c>
      <c r="AJ4" s="81">
        <f>Berechnungsweg!AU8</f>
        <v>21296.862532956482</v>
      </c>
      <c r="AK4" s="81">
        <f>Berechnungsweg!AV8</f>
        <v>22361.705659604308</v>
      </c>
      <c r="AL4" s="81">
        <f>Berechnungsweg!AW8</f>
        <v>23479.790942584525</v>
      </c>
      <c r="AM4" s="81">
        <f>Berechnungsweg!AX8</f>
        <v>24653.78048971375</v>
      </c>
      <c r="AN4" s="81">
        <f>Berechnungsweg!AY8</f>
        <v>25886.469514199438</v>
      </c>
      <c r="AO4" s="81">
        <f>Berechnungsweg!AZ8</f>
        <v>0</v>
      </c>
      <c r="AP4" s="81">
        <f>Berechnungsweg!BA8</f>
        <v>0</v>
      </c>
      <c r="AQ4" s="81">
        <f>Berechnungsweg!BB8</f>
        <v>0</v>
      </c>
      <c r="AR4" s="81">
        <f>Berechnungsweg!BC8</f>
        <v>0</v>
      </c>
      <c r="AS4" s="81">
        <f>Berechnungsweg!BD8</f>
        <v>0</v>
      </c>
      <c r="AT4" s="81">
        <f>Berechnungsweg!BE8</f>
        <v>0</v>
      </c>
      <c r="AU4" s="81">
        <f>Berechnungsweg!BF8</f>
        <v>0</v>
      </c>
      <c r="AV4" s="81">
        <f>Berechnungsweg!BG8</f>
        <v>0</v>
      </c>
    </row>
    <row r="5" spans="1:48" ht="15">
      <c r="A5" s="82" t="str">
        <f>Eingabeseite!J27</f>
        <v>Kind 1</v>
      </c>
      <c r="B5" s="83">
        <f>Berechnungsweg!M9</f>
        <v>0</v>
      </c>
      <c r="C5" s="83">
        <f>Berechnungsweg!N9</f>
        <v>0</v>
      </c>
      <c r="D5" s="83">
        <f>Berechnungsweg!O9</f>
        <v>0</v>
      </c>
      <c r="E5" s="83">
        <f>Berechnungsweg!P9</f>
        <v>0</v>
      </c>
      <c r="F5" s="83">
        <f>Berechnungsweg!Q9</f>
        <v>0</v>
      </c>
      <c r="G5" s="83">
        <f>Berechnungsweg!R9</f>
        <v>1271.17643625</v>
      </c>
      <c r="H5" s="83">
        <f>Berechnungsweg!S9</f>
        <v>1334.7352580625002</v>
      </c>
      <c r="I5" s="83">
        <f>Berechnungsweg!T9</f>
        <v>1401.4720209656252</v>
      </c>
      <c r="J5" s="83">
        <f>Berechnungsweg!U9</f>
        <v>1471.5456220139065</v>
      </c>
      <c r="K5" s="83">
        <f>Berechnungsweg!V9</f>
        <v>1545.122903114602</v>
      </c>
      <c r="L5" s="83">
        <f>Berechnungsweg!W9</f>
        <v>1622.379048270332</v>
      </c>
      <c r="M5" s="83">
        <f>Berechnungsweg!X9</f>
        <v>1703.4980006838487</v>
      </c>
      <c r="N5" s="83">
        <f>Berechnungsweg!Y9</f>
        <v>1788.672900718041</v>
      </c>
      <c r="O5" s="83">
        <f>Berechnungsweg!Z9</f>
        <v>1878.1065457539432</v>
      </c>
      <c r="P5" s="83">
        <f>Berechnungsweg!AA9</f>
        <v>1972.0118730416405</v>
      </c>
      <c r="Q5" s="83">
        <f>Berechnungsweg!AB9</f>
        <v>2070.6124666937226</v>
      </c>
      <c r="R5" s="83">
        <f>Berechnungsweg!AC9</f>
        <v>2174.143090028409</v>
      </c>
      <c r="S5" s="83">
        <f>Berechnungsweg!AD9</f>
        <v>2282.8502445298295</v>
      </c>
      <c r="T5" s="83">
        <f>Berechnungsweg!AE9</f>
        <v>2396.992756756321</v>
      </c>
      <c r="U5" s="83">
        <f>Berechnungsweg!AF9</f>
        <v>2516.842394594137</v>
      </c>
      <c r="V5" s="83">
        <f>Berechnungsweg!AG9</f>
        <v>2642.6845143238443</v>
      </c>
      <c r="W5" s="83">
        <f>Berechnungsweg!AH9</f>
        <v>0</v>
      </c>
      <c r="X5" s="83">
        <f>Berechnungsweg!AI9</f>
        <v>0</v>
      </c>
      <c r="Y5" s="83">
        <f>Berechnungsweg!AJ9</f>
        <v>0</v>
      </c>
      <c r="Z5" s="83">
        <f>Berechnungsweg!AK9</f>
        <v>0</v>
      </c>
      <c r="AA5" s="83">
        <f>Berechnungsweg!AL9</f>
        <v>0</v>
      </c>
      <c r="AB5" s="83">
        <f>Berechnungsweg!AM9</f>
        <v>0</v>
      </c>
      <c r="AC5" s="83">
        <f>Berechnungsweg!AN9</f>
        <v>0</v>
      </c>
      <c r="AD5" s="83">
        <f>Berechnungsweg!AO9</f>
        <v>0</v>
      </c>
      <c r="AE5" s="83">
        <f>Berechnungsweg!AP9</f>
        <v>0</v>
      </c>
      <c r="AF5" s="83">
        <f>Berechnungsweg!AQ9</f>
        <v>0</v>
      </c>
      <c r="AG5" s="83">
        <f>Berechnungsweg!AR9</f>
        <v>0</v>
      </c>
      <c r="AH5" s="83">
        <f>Berechnungsweg!AS9</f>
        <v>0</v>
      </c>
      <c r="AI5" s="83">
        <f>Berechnungsweg!AT9</f>
        <v>0</v>
      </c>
      <c r="AJ5" s="83">
        <f>Berechnungsweg!AU9</f>
        <v>0</v>
      </c>
      <c r="AK5" s="83">
        <f>Berechnungsweg!AV9</f>
        <v>0</v>
      </c>
      <c r="AL5" s="83">
        <f>Berechnungsweg!AW9</f>
        <v>0</v>
      </c>
      <c r="AM5" s="83">
        <f>Berechnungsweg!AX9</f>
        <v>0</v>
      </c>
      <c r="AN5" s="83">
        <f>Berechnungsweg!AY9</f>
        <v>0</v>
      </c>
      <c r="AO5" s="83">
        <f>Berechnungsweg!AZ9</f>
        <v>0</v>
      </c>
      <c r="AP5" s="83">
        <f>Berechnungsweg!BA9</f>
        <v>0</v>
      </c>
      <c r="AQ5" s="83">
        <f>Berechnungsweg!BB9</f>
        <v>0</v>
      </c>
      <c r="AR5" s="83">
        <f>Berechnungsweg!BC9</f>
        <v>0</v>
      </c>
      <c r="AS5" s="83">
        <f>Berechnungsweg!BD9</f>
        <v>0</v>
      </c>
      <c r="AT5" s="83">
        <f>Berechnungsweg!BE9</f>
        <v>0</v>
      </c>
      <c r="AU5" s="83">
        <f>Berechnungsweg!BF9</f>
        <v>0</v>
      </c>
      <c r="AV5" s="83">
        <f>Berechnungsweg!BG9</f>
        <v>0</v>
      </c>
    </row>
    <row r="6" spans="1:48" ht="15">
      <c r="A6" s="80" t="str">
        <f>Eingabeseite!J33</f>
        <v>Kind 2</v>
      </c>
      <c r="B6" s="81">
        <f>Berechnungsweg!M10</f>
        <v>0</v>
      </c>
      <c r="C6" s="81">
        <f>Berechnungsweg!N10</f>
        <v>0</v>
      </c>
      <c r="D6" s="81">
        <f>Berechnungsweg!O10</f>
        <v>0</v>
      </c>
      <c r="E6" s="81">
        <f>Berechnungsweg!P10</f>
        <v>0</v>
      </c>
      <c r="F6" s="81">
        <f>Berechnungsweg!Q10</f>
        <v>0</v>
      </c>
      <c r="G6" s="81">
        <f>Berechnungsweg!R10</f>
        <v>0</v>
      </c>
      <c r="H6" s="81">
        <f>Berechnungsweg!S10</f>
        <v>0</v>
      </c>
      <c r="I6" s="81">
        <f>Berechnungsweg!T10</f>
        <v>2769.1736317875</v>
      </c>
      <c r="J6" s="81">
        <f>Berechnungsweg!U10</f>
        <v>2907.632313376875</v>
      </c>
      <c r="K6" s="81">
        <f>Berechnungsweg!V10</f>
        <v>3053.013929045719</v>
      </c>
      <c r="L6" s="81">
        <f>Berechnungsweg!W10</f>
        <v>3205.664625498005</v>
      </c>
      <c r="M6" s="81">
        <f>Berechnungsweg!X10</f>
        <v>3365.9478567729057</v>
      </c>
      <c r="N6" s="81">
        <f>Berechnungsweg!Y10</f>
        <v>3534.245249611551</v>
      </c>
      <c r="O6" s="81">
        <f>Berechnungsweg!Z10</f>
        <v>3710.957512092129</v>
      </c>
      <c r="P6" s="81">
        <f>Berechnungsweg!AA10</f>
        <v>3896.505387696736</v>
      </c>
      <c r="Q6" s="81">
        <f>Berechnungsweg!AB10</f>
        <v>4091.330657081573</v>
      </c>
      <c r="R6" s="81">
        <f>Berechnungsweg!AC10</f>
        <v>4295.897189935652</v>
      </c>
      <c r="S6" s="81">
        <f>Berechnungsweg!AD10</f>
        <v>4510.692049432435</v>
      </c>
      <c r="T6" s="81">
        <f>Berechnungsweg!AE10</f>
        <v>4736.226651904057</v>
      </c>
      <c r="U6" s="81">
        <f>Berechnungsweg!AF10</f>
        <v>4973.037984499259</v>
      </c>
      <c r="V6" s="81">
        <f>Berechnungsweg!AG10</f>
        <v>5221.689883724222</v>
      </c>
      <c r="W6" s="81">
        <f>Berechnungsweg!AH10</f>
        <v>5482.774377910434</v>
      </c>
      <c r="X6" s="81">
        <f>Berechnungsweg!AI10</f>
        <v>5756.913096805956</v>
      </c>
      <c r="Y6" s="81">
        <f>Berechnungsweg!AJ10</f>
        <v>6044.7587516462545</v>
      </c>
      <c r="Z6" s="81">
        <f>Berechnungsweg!AK10</f>
        <v>6346.996689228567</v>
      </c>
      <c r="AA6" s="81">
        <f>Berechnungsweg!AL10</f>
        <v>6664.3465236899965</v>
      </c>
      <c r="AB6" s="81">
        <f>Berechnungsweg!AM10</f>
        <v>6997.563849874497</v>
      </c>
      <c r="AC6" s="81">
        <f>Berechnungsweg!AN10</f>
        <v>7347.442042368221</v>
      </c>
      <c r="AD6" s="81">
        <f>Berechnungsweg!AO10</f>
        <v>7714.814144486632</v>
      </c>
      <c r="AE6" s="81">
        <f>Berechnungsweg!AP10</f>
        <v>8100.554851710965</v>
      </c>
      <c r="AF6" s="81">
        <f>Berechnungsweg!AQ10</f>
        <v>8505.582594296513</v>
      </c>
      <c r="AG6" s="81">
        <f>Berechnungsweg!AR10</f>
        <v>8930.86172401134</v>
      </c>
      <c r="AH6" s="81">
        <f>Berechnungsweg!AS10</f>
        <v>0</v>
      </c>
      <c r="AI6" s="81">
        <f>Berechnungsweg!AT10</f>
        <v>0</v>
      </c>
      <c r="AJ6" s="81">
        <f>Berechnungsweg!AU10</f>
        <v>0</v>
      </c>
      <c r="AK6" s="81">
        <f>Berechnungsweg!AV10</f>
        <v>0</v>
      </c>
      <c r="AL6" s="81">
        <f>Berechnungsweg!AW10</f>
        <v>0</v>
      </c>
      <c r="AM6" s="81">
        <f>Berechnungsweg!AX10</f>
        <v>0</v>
      </c>
      <c r="AN6" s="81">
        <f>Berechnungsweg!AY10</f>
        <v>0</v>
      </c>
      <c r="AO6" s="81">
        <f>Berechnungsweg!AZ10</f>
        <v>0</v>
      </c>
      <c r="AP6" s="81">
        <f>Berechnungsweg!BA10</f>
        <v>0</v>
      </c>
      <c r="AQ6" s="81">
        <f>Berechnungsweg!BB10</f>
        <v>0</v>
      </c>
      <c r="AR6" s="81">
        <f>Berechnungsweg!BC10</f>
        <v>0</v>
      </c>
      <c r="AS6" s="81">
        <f>Berechnungsweg!BD10</f>
        <v>0</v>
      </c>
      <c r="AT6" s="81">
        <f>Berechnungsweg!BE10</f>
        <v>0</v>
      </c>
      <c r="AU6" s="81">
        <f>Berechnungsweg!BF10</f>
        <v>0</v>
      </c>
      <c r="AV6" s="81">
        <f>Berechnungsweg!BG10</f>
        <v>0</v>
      </c>
    </row>
    <row r="7" spans="1:48" ht="15">
      <c r="A7" s="82" t="str">
        <f>Eingabeseite!J39</f>
        <v>Frau Mustermann</v>
      </c>
      <c r="B7" s="83">
        <f>Berechnungsweg!M11</f>
        <v>0</v>
      </c>
      <c r="C7" s="83">
        <f>Berechnungsweg!N11</f>
        <v>0</v>
      </c>
      <c r="D7" s="83">
        <f>Berechnungsweg!O11</f>
        <v>0</v>
      </c>
      <c r="E7" s="83">
        <f>Berechnungsweg!P11</f>
        <v>0</v>
      </c>
      <c r="F7" s="83">
        <f>Berechnungsweg!Q11</f>
        <v>0</v>
      </c>
      <c r="G7" s="83">
        <f>Berechnungsweg!R11</f>
        <v>4594.613625000001</v>
      </c>
      <c r="H7" s="83">
        <f>Berechnungsweg!S11</f>
        <v>4824.344306250001</v>
      </c>
      <c r="I7" s="83">
        <f>Berechnungsweg!T11</f>
        <v>5065.561521562501</v>
      </c>
      <c r="J7" s="83">
        <f>Berechnungsweg!U11</f>
        <v>5318.839597640626</v>
      </c>
      <c r="K7" s="83">
        <f>Berechnungsweg!V11</f>
        <v>5584.781577522658</v>
      </c>
      <c r="L7" s="83">
        <f>Berechnungsweg!W11</f>
        <v>0</v>
      </c>
      <c r="M7" s="83">
        <f>Berechnungsweg!X11</f>
        <v>0</v>
      </c>
      <c r="N7" s="83">
        <f>Berechnungsweg!Y11</f>
        <v>0</v>
      </c>
      <c r="O7" s="83">
        <f>Berechnungsweg!Z11</f>
        <v>0</v>
      </c>
      <c r="P7" s="83">
        <f>Berechnungsweg!AA11</f>
        <v>0</v>
      </c>
      <c r="Q7" s="83">
        <f>Berechnungsweg!AB11</f>
        <v>0</v>
      </c>
      <c r="R7" s="83">
        <f>Berechnungsweg!AC11</f>
        <v>0</v>
      </c>
      <c r="S7" s="83">
        <f>Berechnungsweg!AD11</f>
        <v>0</v>
      </c>
      <c r="T7" s="83">
        <f>Berechnungsweg!AE11</f>
        <v>0</v>
      </c>
      <c r="U7" s="83">
        <f>Berechnungsweg!AF11</f>
        <v>0</v>
      </c>
      <c r="V7" s="83">
        <f>Berechnungsweg!AG11</f>
        <v>0</v>
      </c>
      <c r="W7" s="83">
        <f>Berechnungsweg!AH11</f>
        <v>0</v>
      </c>
      <c r="X7" s="83">
        <f>Berechnungsweg!AI11</f>
        <v>0</v>
      </c>
      <c r="Y7" s="83">
        <f>Berechnungsweg!AJ11</f>
        <v>0</v>
      </c>
      <c r="Z7" s="83">
        <f>Berechnungsweg!AK11</f>
        <v>0</v>
      </c>
      <c r="AA7" s="83">
        <f>Berechnungsweg!AL11</f>
        <v>0</v>
      </c>
      <c r="AB7" s="83">
        <f>Berechnungsweg!AM11</f>
        <v>0</v>
      </c>
      <c r="AC7" s="83">
        <f>Berechnungsweg!AN11</f>
        <v>0</v>
      </c>
      <c r="AD7" s="83">
        <f>Berechnungsweg!AO11</f>
        <v>0</v>
      </c>
      <c r="AE7" s="83">
        <f>Berechnungsweg!AP11</f>
        <v>0</v>
      </c>
      <c r="AF7" s="83">
        <f>Berechnungsweg!AQ11</f>
        <v>0</v>
      </c>
      <c r="AG7" s="83">
        <f>Berechnungsweg!AR11</f>
        <v>0</v>
      </c>
      <c r="AH7" s="83">
        <f>Berechnungsweg!AS11</f>
        <v>0</v>
      </c>
      <c r="AI7" s="83">
        <f>Berechnungsweg!AT11</f>
        <v>0</v>
      </c>
      <c r="AJ7" s="83">
        <f>Berechnungsweg!AU11</f>
        <v>0</v>
      </c>
      <c r="AK7" s="83">
        <f>Berechnungsweg!AV11</f>
        <v>0</v>
      </c>
      <c r="AL7" s="83">
        <f>Berechnungsweg!AW11</f>
        <v>0</v>
      </c>
      <c r="AM7" s="83">
        <f>Berechnungsweg!AX11</f>
        <v>0</v>
      </c>
      <c r="AN7" s="83">
        <f>Berechnungsweg!AY11</f>
        <v>0</v>
      </c>
      <c r="AO7" s="83">
        <f>Berechnungsweg!AZ11</f>
        <v>0</v>
      </c>
      <c r="AP7" s="83">
        <f>Berechnungsweg!BA11</f>
        <v>0</v>
      </c>
      <c r="AQ7" s="83">
        <f>Berechnungsweg!BB11</f>
        <v>0</v>
      </c>
      <c r="AR7" s="83">
        <f>Berechnungsweg!BC11</f>
        <v>0</v>
      </c>
      <c r="AS7" s="83">
        <f>Berechnungsweg!BD11</f>
        <v>0</v>
      </c>
      <c r="AT7" s="83">
        <f>Berechnungsweg!BE11</f>
        <v>0</v>
      </c>
      <c r="AU7" s="83">
        <f>Berechnungsweg!BF11</f>
        <v>0</v>
      </c>
      <c r="AV7" s="83">
        <f>Berechnungsweg!BG11</f>
        <v>0</v>
      </c>
    </row>
    <row r="8" spans="2:48" ht="5.25" customHeight="1">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row>
    <row r="9" ht="23.25">
      <c r="A9" s="34" t="s">
        <v>123</v>
      </c>
    </row>
    <row r="10" ht="8.25" customHeight="1"/>
    <row r="11" spans="1:48" ht="15">
      <c r="A11" s="75" t="s">
        <v>74</v>
      </c>
      <c r="B11" s="75">
        <f>B3</f>
        <v>2014</v>
      </c>
      <c r="C11" s="75">
        <f aca="true" t="shared" si="1" ref="C11:AV11">C3</f>
        <v>2015</v>
      </c>
      <c r="D11" s="75">
        <f t="shared" si="1"/>
        <v>2016</v>
      </c>
      <c r="E11" s="75">
        <f t="shared" si="1"/>
        <v>2017</v>
      </c>
      <c r="F11" s="75">
        <f t="shared" si="1"/>
        <v>2018</v>
      </c>
      <c r="G11" s="75">
        <f t="shared" si="1"/>
        <v>2019</v>
      </c>
      <c r="H11" s="75">
        <f t="shared" si="1"/>
        <v>2020</v>
      </c>
      <c r="I11" s="75">
        <f t="shared" si="1"/>
        <v>2021</v>
      </c>
      <c r="J11" s="75">
        <f t="shared" si="1"/>
        <v>2022</v>
      </c>
      <c r="K11" s="75">
        <f t="shared" si="1"/>
        <v>2023</v>
      </c>
      <c r="L11" s="75">
        <f t="shared" si="1"/>
        <v>2024</v>
      </c>
      <c r="M11" s="75">
        <f t="shared" si="1"/>
        <v>2025</v>
      </c>
      <c r="N11" s="75">
        <f t="shared" si="1"/>
        <v>2026</v>
      </c>
      <c r="O11" s="75">
        <f t="shared" si="1"/>
        <v>2027</v>
      </c>
      <c r="P11" s="75">
        <f t="shared" si="1"/>
        <v>2028</v>
      </c>
      <c r="Q11" s="75">
        <f t="shared" si="1"/>
        <v>2029</v>
      </c>
      <c r="R11" s="75">
        <f t="shared" si="1"/>
        <v>2030</v>
      </c>
      <c r="S11" s="75">
        <f t="shared" si="1"/>
        <v>2031</v>
      </c>
      <c r="T11" s="75">
        <f t="shared" si="1"/>
        <v>2032</v>
      </c>
      <c r="U11" s="75">
        <f t="shared" si="1"/>
        <v>2033</v>
      </c>
      <c r="V11" s="75">
        <f t="shared" si="1"/>
        <v>2034</v>
      </c>
      <c r="W11" s="75">
        <f t="shared" si="1"/>
        <v>2035</v>
      </c>
      <c r="X11" s="75">
        <f t="shared" si="1"/>
        <v>2036</v>
      </c>
      <c r="Y11" s="75">
        <f t="shared" si="1"/>
        <v>2037</v>
      </c>
      <c r="Z11" s="75">
        <f t="shared" si="1"/>
        <v>2038</v>
      </c>
      <c r="AA11" s="75">
        <f t="shared" si="1"/>
        <v>2039</v>
      </c>
      <c r="AB11" s="75">
        <f t="shared" si="1"/>
        <v>2040</v>
      </c>
      <c r="AC11" s="75">
        <f t="shared" si="1"/>
        <v>2041</v>
      </c>
      <c r="AD11" s="75">
        <f t="shared" si="1"/>
        <v>2042</v>
      </c>
      <c r="AE11" s="75">
        <f t="shared" si="1"/>
        <v>2043</v>
      </c>
      <c r="AF11" s="75">
        <f t="shared" si="1"/>
        <v>2044</v>
      </c>
      <c r="AG11" s="75">
        <f t="shared" si="1"/>
        <v>2045</v>
      </c>
      <c r="AH11" s="75">
        <f t="shared" si="1"/>
        <v>2046</v>
      </c>
      <c r="AI11" s="75">
        <f t="shared" si="1"/>
        <v>2047</v>
      </c>
      <c r="AJ11" s="75">
        <f t="shared" si="1"/>
        <v>2048</v>
      </c>
      <c r="AK11" s="75">
        <f t="shared" si="1"/>
        <v>2049</v>
      </c>
      <c r="AL11" s="75">
        <f t="shared" si="1"/>
        <v>2050</v>
      </c>
      <c r="AM11" s="75">
        <f t="shared" si="1"/>
        <v>2051</v>
      </c>
      <c r="AN11" s="75">
        <f t="shared" si="1"/>
        <v>2052</v>
      </c>
      <c r="AO11" s="75">
        <f t="shared" si="1"/>
        <v>2053</v>
      </c>
      <c r="AP11" s="75">
        <f t="shared" si="1"/>
        <v>2054</v>
      </c>
      <c r="AQ11" s="75">
        <f t="shared" si="1"/>
        <v>2055</v>
      </c>
      <c r="AR11" s="75">
        <f t="shared" si="1"/>
        <v>2056</v>
      </c>
      <c r="AS11" s="75">
        <f t="shared" si="1"/>
        <v>2057</v>
      </c>
      <c r="AT11" s="75">
        <f t="shared" si="1"/>
        <v>2058</v>
      </c>
      <c r="AU11" s="75">
        <f t="shared" si="1"/>
        <v>2059</v>
      </c>
      <c r="AV11" s="75">
        <f t="shared" si="1"/>
        <v>2060</v>
      </c>
    </row>
    <row r="12" spans="1:48" ht="15">
      <c r="A12" s="80" t="s">
        <v>75</v>
      </c>
      <c r="B12" s="81">
        <f>Berechnungsweg!M17</f>
        <v>8073.974999999999</v>
      </c>
      <c r="C12" s="81">
        <f>Berechnungsweg!N17</f>
        <v>8598.783374999999</v>
      </c>
      <c r="D12" s="81">
        <f>Berechnungsweg!O17</f>
        <v>9157.704294374998</v>
      </c>
      <c r="E12" s="81">
        <f>Berechnungsweg!P17</f>
        <v>9752.955073509373</v>
      </c>
      <c r="F12" s="81">
        <f>Berechnungsweg!Q17</f>
        <v>10386.897153287482</v>
      </c>
      <c r="G12" s="81">
        <f>Berechnungsweg!R17</f>
        <v>11062.045468251168</v>
      </c>
      <c r="H12" s="81">
        <f>Berechnungsweg!S17</f>
        <v>11781.078423687493</v>
      </c>
      <c r="I12" s="81">
        <f>Berechnungsweg!T17</f>
        <v>12546.848521227179</v>
      </c>
      <c r="J12" s="81">
        <f>Berechnungsweg!U17</f>
        <v>13362.393675106945</v>
      </c>
      <c r="K12" s="81">
        <f>Berechnungsweg!V17</f>
        <v>14230.949263988896</v>
      </c>
      <c r="L12" s="81">
        <f>Berechnungsweg!W17</f>
        <v>15155.960966148174</v>
      </c>
      <c r="M12" s="81">
        <f>Berechnungsweg!X17</f>
        <v>16141.098428947804</v>
      </c>
      <c r="N12" s="81">
        <f>Berechnungsweg!Y17</f>
        <v>17190.26982682941</v>
      </c>
      <c r="O12" s="81">
        <f>Berechnungsweg!Z17</f>
        <v>18307.637365573322</v>
      </c>
      <c r="P12" s="81">
        <f>Berechnungsweg!AA17</f>
        <v>19497.633794335587</v>
      </c>
      <c r="Q12" s="81">
        <f>Berechnungsweg!AB17</f>
        <v>20764.9799909674</v>
      </c>
      <c r="R12" s="81">
        <f>Berechnungsweg!AC17</f>
        <v>22114.70369038028</v>
      </c>
      <c r="S12" s="81">
        <f>Berechnungsweg!AD17</f>
        <v>23552.159430254997</v>
      </c>
      <c r="T12" s="81">
        <f>Berechnungsweg!AE17</f>
        <v>25083.04979322157</v>
      </c>
      <c r="U12" s="81">
        <f>Berechnungsweg!AF17</f>
        <v>26713.44802978097</v>
      </c>
      <c r="V12" s="81">
        <f>Berechnungsweg!AG17</f>
        <v>28449.822151716733</v>
      </c>
      <c r="W12" s="81">
        <f>Berechnungsweg!AH17</f>
        <v>30299.06059157832</v>
      </c>
      <c r="X12" s="81">
        <f>Berechnungsweg!AI17</f>
        <v>32268.49953003091</v>
      </c>
      <c r="Y12" s="81">
        <f>Berechnungsweg!AJ17</f>
        <v>34365.95199948292</v>
      </c>
      <c r="Z12" s="81">
        <f>Berechnungsweg!AK17</f>
        <v>36599.7388794493</v>
      </c>
      <c r="AA12" s="81">
        <f>Berechnungsweg!AL17</f>
        <v>38978.72190661351</v>
      </c>
      <c r="AB12" s="81">
        <f>Berechnungsweg!AM17</f>
        <v>41512.338830543384</v>
      </c>
      <c r="AC12" s="81">
        <f>Berechnungsweg!AN17</f>
        <v>44210.640854528705</v>
      </c>
      <c r="AD12" s="81">
        <f>Berechnungsweg!AO17</f>
        <v>47084.332510073065</v>
      </c>
      <c r="AE12" s="81">
        <f>Berechnungsweg!AP17</f>
        <v>50144.814123227814</v>
      </c>
      <c r="AF12" s="81">
        <f>Berechnungsweg!AQ17</f>
        <v>53404.22704123762</v>
      </c>
      <c r="AG12" s="81">
        <f>Berechnungsweg!AR17</f>
        <v>56875.501798918056</v>
      </c>
      <c r="AH12" s="81">
        <f>Berechnungsweg!AS17</f>
        <v>60572.409415847724</v>
      </c>
      <c r="AI12" s="81">
        <f>Berechnungsweg!AT17</f>
        <v>64509.616027877826</v>
      </c>
      <c r="AJ12" s="81">
        <f>Berechnungsweg!AU17</f>
        <v>68702.74106968989</v>
      </c>
      <c r="AK12" s="81">
        <f>Berechnungsweg!AV17</f>
        <v>73168.41923921973</v>
      </c>
      <c r="AL12" s="81">
        <f>Berechnungsweg!AW17</f>
        <v>77924.366489769</v>
      </c>
      <c r="AM12" s="81">
        <f>Berechnungsweg!AX17</f>
        <v>82989.45031160399</v>
      </c>
      <c r="AN12" s="81">
        <f>Berechnungsweg!AY17</f>
        <v>88383.76458185824</v>
      </c>
      <c r="AO12" s="81">
        <f>Berechnungsweg!AZ17</f>
        <v>0</v>
      </c>
      <c r="AP12" s="81">
        <f>Berechnungsweg!BA17</f>
        <v>0</v>
      </c>
      <c r="AQ12" s="81">
        <f>Berechnungsweg!BB17</f>
        <v>0</v>
      </c>
      <c r="AR12" s="81">
        <f>Berechnungsweg!BC17</f>
        <v>0</v>
      </c>
      <c r="AS12" s="81">
        <f>Berechnungsweg!BD17</f>
        <v>0</v>
      </c>
      <c r="AT12" s="81">
        <f>Berechnungsweg!BE17</f>
        <v>0</v>
      </c>
      <c r="AU12" s="81">
        <f>Berechnungsweg!BF17</f>
        <v>0</v>
      </c>
      <c r="AV12" s="81">
        <f>Berechnungsweg!BG17</f>
        <v>0</v>
      </c>
    </row>
    <row r="13" spans="1:48" ht="15">
      <c r="A13" s="82" t="s">
        <v>88</v>
      </c>
      <c r="B13" s="83">
        <f>Berechnungsweg!M16</f>
        <v>4387.4625</v>
      </c>
      <c r="C13" s="83">
        <f>Berechnungsweg!N16</f>
        <v>4672.647562499999</v>
      </c>
      <c r="D13" s="83">
        <f>Berechnungsweg!O16</f>
        <v>4976.369654062499</v>
      </c>
      <c r="E13" s="83">
        <f>Berechnungsweg!P16</f>
        <v>5299.833681576561</v>
      </c>
      <c r="F13" s="83">
        <f>Berechnungsweg!Q16</f>
        <v>5644.322870879037</v>
      </c>
      <c r="G13" s="83">
        <f>Berechnungsweg!R16</f>
        <v>6011.203857486174</v>
      </c>
      <c r="H13" s="83">
        <f>Berechnungsweg!S16</f>
        <v>6401.932108222774</v>
      </c>
      <c r="I13" s="83">
        <f>Berechnungsweg!T16</f>
        <v>6818.057695257255</v>
      </c>
      <c r="J13" s="83">
        <f>Berechnungsweg!U16</f>
        <v>7261.231445448976</v>
      </c>
      <c r="K13" s="83">
        <f>Berechnungsweg!V16</f>
        <v>7733.211489403159</v>
      </c>
      <c r="L13" s="83">
        <f>Berechnungsweg!W16</f>
        <v>8235.870236214365</v>
      </c>
      <c r="M13" s="83">
        <f>Berechnungsweg!X16</f>
        <v>8771.201801568299</v>
      </c>
      <c r="N13" s="83">
        <f>Berechnungsweg!Y16</f>
        <v>9341.329918670237</v>
      </c>
      <c r="O13" s="83">
        <f>Berechnungsweg!Z16</f>
        <v>9948.516363383802</v>
      </c>
      <c r="P13" s="83">
        <f>Berechnungsweg!AA16</f>
        <v>10595.169927003748</v>
      </c>
      <c r="Q13" s="83">
        <f>Berechnungsweg!AB16</f>
        <v>11283.85597225899</v>
      </c>
      <c r="R13" s="83">
        <f>Berechnungsweg!AC16</f>
        <v>12017.306610455824</v>
      </c>
      <c r="S13" s="83">
        <f>Berechnungsweg!AD16</f>
        <v>12798.431540135452</v>
      </c>
      <c r="T13" s="83">
        <f>Berechnungsweg!AE16</f>
        <v>13630.329590244257</v>
      </c>
      <c r="U13" s="83">
        <f>Berechnungsweg!AF16</f>
        <v>14516.301013610133</v>
      </c>
      <c r="V13" s="83">
        <f>Berechnungsweg!AG16</f>
        <v>15459.86057949479</v>
      </c>
      <c r="W13" s="83">
        <f>Berechnungsweg!AH16</f>
        <v>16464.751517161953</v>
      </c>
      <c r="X13" s="83">
        <f>Berechnungsweg!AI16</f>
        <v>17534.96036577748</v>
      </c>
      <c r="Y13" s="83">
        <f>Berechnungsweg!AJ16</f>
        <v>18674.732789553014</v>
      </c>
      <c r="Z13" s="83">
        <f>Berechnungsweg!AK16</f>
        <v>19888.59042087396</v>
      </c>
      <c r="AA13" s="83">
        <f>Berechnungsweg!AL16</f>
        <v>21181.348798230767</v>
      </c>
      <c r="AB13" s="83">
        <f>Berechnungsweg!AM16</f>
        <v>22558.136470115765</v>
      </c>
      <c r="AC13" s="83">
        <f>Berechnungsweg!AN16</f>
        <v>24024.415340673288</v>
      </c>
      <c r="AD13" s="83">
        <f>Berechnungsweg!AO16</f>
        <v>25586.00233781705</v>
      </c>
      <c r="AE13" s="83">
        <f>Berechnungsweg!AP16</f>
        <v>27249.092489775157</v>
      </c>
      <c r="AF13" s="83">
        <f>Berechnungsweg!AQ16</f>
        <v>29020.283501610542</v>
      </c>
      <c r="AG13" s="83">
        <f>Berechnungsweg!AR16</f>
        <v>30906.601929215227</v>
      </c>
      <c r="AH13" s="83">
        <f>Berechnungsweg!AS16</f>
        <v>32915.531054614214</v>
      </c>
      <c r="AI13" s="83">
        <f>Berechnungsweg!AT16</f>
        <v>35055.04057316414</v>
      </c>
      <c r="AJ13" s="83">
        <f>Berechnungsweg!AU16</f>
        <v>37333.6182104198</v>
      </c>
      <c r="AK13" s="83">
        <f>Berechnungsweg!AV16</f>
        <v>39760.303394097085</v>
      </c>
      <c r="AL13" s="83">
        <f>Berechnungsweg!AW16</f>
        <v>42344.72311471339</v>
      </c>
      <c r="AM13" s="83">
        <f>Berechnungsweg!AX16</f>
        <v>45097.13011716976</v>
      </c>
      <c r="AN13" s="83">
        <f>Berechnungsweg!AY16</f>
        <v>48028.44357478579</v>
      </c>
      <c r="AO13" s="83">
        <f>Berechnungsweg!AZ16</f>
        <v>0</v>
      </c>
      <c r="AP13" s="83">
        <f>Berechnungsweg!BA16</f>
        <v>0</v>
      </c>
      <c r="AQ13" s="83">
        <f>Berechnungsweg!BB16</f>
        <v>0</v>
      </c>
      <c r="AR13" s="83">
        <f>Berechnungsweg!BC16</f>
        <v>0</v>
      </c>
      <c r="AS13" s="83">
        <f>Berechnungsweg!BD16</f>
        <v>0</v>
      </c>
      <c r="AT13" s="83">
        <f>Berechnungsweg!BE16</f>
        <v>0</v>
      </c>
      <c r="AU13" s="83">
        <f>Berechnungsweg!BF16</f>
        <v>0</v>
      </c>
      <c r="AV13" s="83">
        <f>Berechnungsweg!BG16</f>
        <v>0</v>
      </c>
    </row>
    <row r="14" spans="2:48" ht="5.25"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row>
    <row r="15" ht="23.25">
      <c r="A15" s="35" t="s">
        <v>82</v>
      </c>
    </row>
    <row r="16" ht="8.25" customHeight="1">
      <c r="A16" s="85"/>
    </row>
    <row r="17" spans="1:48" ht="15">
      <c r="A17" s="75" t="str">
        <f>Berechnungsweg!L33</f>
        <v>Jahr</v>
      </c>
      <c r="B17" s="75">
        <f>Berechnungsweg!M33</f>
        <v>2014</v>
      </c>
      <c r="C17" s="75">
        <f>Berechnungsweg!N33</f>
        <v>2015</v>
      </c>
      <c r="D17" s="75">
        <f>Berechnungsweg!O33</f>
        <v>2016</v>
      </c>
      <c r="E17" s="75">
        <f>Berechnungsweg!P33</f>
        <v>2017</v>
      </c>
      <c r="F17" s="75">
        <f>Berechnungsweg!Q33</f>
        <v>2018</v>
      </c>
      <c r="G17" s="75">
        <f>Berechnungsweg!R33</f>
        <v>2019</v>
      </c>
      <c r="H17" s="75">
        <f>Berechnungsweg!S33</f>
        <v>2020</v>
      </c>
      <c r="I17" s="75">
        <f>Berechnungsweg!T33</f>
        <v>2021</v>
      </c>
      <c r="J17" s="75">
        <f>Berechnungsweg!U33</f>
        <v>2022</v>
      </c>
      <c r="K17" s="75">
        <f>Berechnungsweg!V33</f>
        <v>2023</v>
      </c>
      <c r="L17" s="75">
        <f>Berechnungsweg!W33</f>
        <v>2024</v>
      </c>
      <c r="M17" s="75">
        <f>Berechnungsweg!X33</f>
        <v>2025</v>
      </c>
      <c r="N17" s="75">
        <f>Berechnungsweg!Y33</f>
        <v>2026</v>
      </c>
      <c r="O17" s="75">
        <f>Berechnungsweg!Z33</f>
        <v>2027</v>
      </c>
      <c r="P17" s="75">
        <f>Berechnungsweg!AA33</f>
        <v>2028</v>
      </c>
      <c r="Q17" s="75">
        <f>Berechnungsweg!AB33</f>
        <v>2029</v>
      </c>
      <c r="R17" s="75">
        <f>Berechnungsweg!AC33</f>
        <v>2030</v>
      </c>
      <c r="S17" s="75">
        <f>Berechnungsweg!AD33</f>
        <v>2031</v>
      </c>
      <c r="T17" s="75">
        <f>Berechnungsweg!AE33</f>
        <v>2032</v>
      </c>
      <c r="U17" s="75">
        <f>Berechnungsweg!AF33</f>
        <v>2033</v>
      </c>
      <c r="V17" s="75">
        <f>Berechnungsweg!AG33</f>
        <v>2034</v>
      </c>
      <c r="W17" s="75">
        <f>Berechnungsweg!AH33</f>
        <v>2035</v>
      </c>
      <c r="X17" s="75">
        <f>Berechnungsweg!AI33</f>
        <v>2036</v>
      </c>
      <c r="Y17" s="75">
        <f>Berechnungsweg!AJ33</f>
        <v>2037</v>
      </c>
      <c r="Z17" s="75">
        <f>Berechnungsweg!AK33</f>
        <v>2038</v>
      </c>
      <c r="AA17" s="75">
        <f>Berechnungsweg!AL33</f>
        <v>2039</v>
      </c>
      <c r="AB17" s="75">
        <f>Berechnungsweg!AM33</f>
        <v>2040</v>
      </c>
      <c r="AC17" s="75">
        <f>Berechnungsweg!AN33</f>
        <v>2041</v>
      </c>
      <c r="AD17" s="75">
        <f>Berechnungsweg!AO33</f>
        <v>2042</v>
      </c>
      <c r="AE17" s="75">
        <f>Berechnungsweg!AP33</f>
        <v>2043</v>
      </c>
      <c r="AF17" s="75">
        <f>Berechnungsweg!AQ33</f>
        <v>2044</v>
      </c>
      <c r="AG17" s="75">
        <f>Berechnungsweg!AR33</f>
        <v>2045</v>
      </c>
      <c r="AH17" s="75">
        <f>Berechnungsweg!AS33</f>
        <v>2046</v>
      </c>
      <c r="AI17" s="75">
        <f>Berechnungsweg!AT33</f>
        <v>2047</v>
      </c>
      <c r="AJ17" s="75">
        <f>Berechnungsweg!AU33</f>
        <v>2048</v>
      </c>
      <c r="AK17" s="75">
        <f>Berechnungsweg!AV33</f>
        <v>2049</v>
      </c>
      <c r="AL17" s="75">
        <f>Berechnungsweg!AW33</f>
        <v>2050</v>
      </c>
      <c r="AM17" s="75">
        <f>Berechnungsweg!AX33</f>
        <v>2051</v>
      </c>
      <c r="AN17" s="75">
        <f>Berechnungsweg!AY33</f>
        <v>2052</v>
      </c>
      <c r="AO17" s="75">
        <f>Berechnungsweg!AZ33</f>
        <v>2053</v>
      </c>
      <c r="AP17" s="75">
        <f>Berechnungsweg!BA33</f>
        <v>2054</v>
      </c>
      <c r="AQ17" s="75">
        <f>Berechnungsweg!BB33</f>
        <v>2055</v>
      </c>
      <c r="AR17" s="75">
        <f>Berechnungsweg!BC33</f>
        <v>2056</v>
      </c>
      <c r="AS17" s="75">
        <f>Berechnungsweg!BD33</f>
        <v>2057</v>
      </c>
      <c r="AT17" s="75">
        <f>Berechnungsweg!BE33</f>
        <v>2058</v>
      </c>
      <c r="AU17" s="75">
        <f>Berechnungsweg!BF33</f>
        <v>2059</v>
      </c>
      <c r="AV17" s="75">
        <f>Berechnungsweg!BG33</f>
        <v>2060</v>
      </c>
    </row>
    <row r="18" spans="1:48" ht="15">
      <c r="A18" s="80" t="str">
        <f>Berechnungsweg!L28</f>
        <v>Jahresbeitrag PKV</v>
      </c>
      <c r="B18" s="81">
        <f>Berechnungsweg!M28</f>
        <v>4053.96</v>
      </c>
      <c r="C18" s="81">
        <f>Berechnungsweg!N28</f>
        <v>4256.658</v>
      </c>
      <c r="D18" s="81">
        <f>Berechnungsweg!O28</f>
        <v>4469.490900000001</v>
      </c>
      <c r="E18" s="81">
        <f>Berechnungsweg!P28</f>
        <v>4692.965445000001</v>
      </c>
      <c r="F18" s="81">
        <f>Berechnungsweg!Q28</f>
        <v>4927.613717250001</v>
      </c>
      <c r="G18" s="81">
        <f>Berechnungsweg!R28</f>
        <v>11039.784464362503</v>
      </c>
      <c r="H18" s="81">
        <f>Berechnungsweg!S28</f>
        <v>11591.773687580628</v>
      </c>
      <c r="I18" s="81">
        <f>Berechnungsweg!T28</f>
        <v>14940.536003747158</v>
      </c>
      <c r="J18" s="81">
        <f>Berechnungsweg!U28</f>
        <v>15687.56280393452</v>
      </c>
      <c r="K18" s="81">
        <f>Berechnungsweg!V28</f>
        <v>16471.940944131245</v>
      </c>
      <c r="L18" s="81">
        <f>Berechnungsweg!W28</f>
        <v>11431.517334939017</v>
      </c>
      <c r="M18" s="81">
        <f>Berechnungsweg!X28</f>
        <v>12003.093201685968</v>
      </c>
      <c r="N18" s="81">
        <f>Berechnungsweg!Y28</f>
        <v>12603.247861770265</v>
      </c>
      <c r="O18" s="81">
        <f>Berechnungsweg!Z28</f>
        <v>13233.41025485878</v>
      </c>
      <c r="P18" s="81">
        <f>Berechnungsweg!AA28</f>
        <v>13895.08076760172</v>
      </c>
      <c r="Q18" s="81">
        <f>Berechnungsweg!AB28</f>
        <v>14589.834805981807</v>
      </c>
      <c r="R18" s="81">
        <f>Berechnungsweg!AC28</f>
        <v>15319.3265462809</v>
      </c>
      <c r="S18" s="81">
        <f>Berechnungsweg!AD28</f>
        <v>16085.292873594944</v>
      </c>
      <c r="T18" s="81">
        <f>Berechnungsweg!AE28</f>
        <v>16889.55751727469</v>
      </c>
      <c r="U18" s="81">
        <f>Berechnungsweg!AF28</f>
        <v>17734.035393138427</v>
      </c>
      <c r="V18" s="81">
        <f>Berechnungsweg!AG28</f>
        <v>18620.737162795347</v>
      </c>
      <c r="W18" s="81">
        <f>Berechnungsweg!AH28</f>
        <v>16776.95528089508</v>
      </c>
      <c r="X18" s="81">
        <f>Berechnungsweg!AI28</f>
        <v>17615.803044939836</v>
      </c>
      <c r="Y18" s="81">
        <f>Berechnungsweg!AJ28</f>
        <v>18496.593197186827</v>
      </c>
      <c r="Z18" s="81">
        <f>Berechnungsweg!AK28</f>
        <v>19421.42285704617</v>
      </c>
      <c r="AA18" s="81">
        <f>Berechnungsweg!AL28</f>
        <v>20392.49399989848</v>
      </c>
      <c r="AB18" s="81">
        <f>Berechnungsweg!AM28</f>
        <v>21412.118699893406</v>
      </c>
      <c r="AC18" s="81">
        <f>Berechnungsweg!AN28</f>
        <v>22482.724634888076</v>
      </c>
      <c r="AD18" s="81">
        <f>Berechnungsweg!AO28</f>
        <v>23606.86086663248</v>
      </c>
      <c r="AE18" s="81">
        <f>Berechnungsweg!AP28</f>
        <v>24787.203909964108</v>
      </c>
      <c r="AF18" s="81">
        <f>Berechnungsweg!AQ28</f>
        <v>26026.564105462316</v>
      </c>
      <c r="AG18" s="81">
        <f>Berechnungsweg!AR28</f>
        <v>27327.892310735435</v>
      </c>
      <c r="AH18" s="81">
        <f>Berechnungsweg!AS28</f>
        <v>19316.8821160603</v>
      </c>
      <c r="AI18" s="81">
        <f>Berechnungsweg!AT28</f>
        <v>20282.726221863315</v>
      </c>
      <c r="AJ18" s="81">
        <f>Berechnungsweg!AU28</f>
        <v>21296.862532956482</v>
      </c>
      <c r="AK18" s="81">
        <f>Berechnungsweg!AV28</f>
        <v>22361.705659604308</v>
      </c>
      <c r="AL18" s="81">
        <f>Berechnungsweg!AW28</f>
        <v>23479.790942584525</v>
      </c>
      <c r="AM18" s="81">
        <f>Berechnungsweg!AX28</f>
        <v>24653.78048971375</v>
      </c>
      <c r="AN18" s="81">
        <f>Berechnungsweg!AY28</f>
        <v>25886.469514199438</v>
      </c>
      <c r="AO18" s="81" t="e">
        <f>Berechnungsweg!AZ28</f>
        <v>#N/A</v>
      </c>
      <c r="AP18" s="81" t="e">
        <f>Berechnungsweg!BA28</f>
        <v>#N/A</v>
      </c>
      <c r="AQ18" s="81" t="e">
        <f>Berechnungsweg!BB28</f>
        <v>#N/A</v>
      </c>
      <c r="AR18" s="81" t="e">
        <f>Berechnungsweg!BC28</f>
        <v>#N/A</v>
      </c>
      <c r="AS18" s="81" t="e">
        <f>Berechnungsweg!BD28</f>
        <v>#N/A</v>
      </c>
      <c r="AT18" s="81" t="e">
        <f>Berechnungsweg!BE28</f>
        <v>#N/A</v>
      </c>
      <c r="AU18" s="81" t="e">
        <f>Berechnungsweg!BF28</f>
        <v>#N/A</v>
      </c>
      <c r="AV18" s="81" t="e">
        <f>Berechnungsweg!BG28</f>
        <v>#N/A</v>
      </c>
    </row>
    <row r="19" spans="1:48" ht="15">
      <c r="A19" s="82" t="str">
        <f>Berechnungsweg!L29</f>
        <v>Jahresbeitrag GKV</v>
      </c>
      <c r="B19" s="83">
        <f>Berechnungsweg!M29</f>
        <v>8073.974999999999</v>
      </c>
      <c r="C19" s="83">
        <f>Berechnungsweg!N29</f>
        <v>8598.783374999999</v>
      </c>
      <c r="D19" s="83">
        <f>Berechnungsweg!O29</f>
        <v>9157.704294374998</v>
      </c>
      <c r="E19" s="83">
        <f>Berechnungsweg!P29</f>
        <v>9752.955073509373</v>
      </c>
      <c r="F19" s="83">
        <f>Berechnungsweg!Q29</f>
        <v>10386.897153287482</v>
      </c>
      <c r="G19" s="83">
        <f>Berechnungsweg!R29</f>
        <v>11062.045468251168</v>
      </c>
      <c r="H19" s="83">
        <f>Berechnungsweg!S29</f>
        <v>11781.078423687493</v>
      </c>
      <c r="I19" s="83">
        <f>Berechnungsweg!T29</f>
        <v>12546.848521227179</v>
      </c>
      <c r="J19" s="83">
        <f>Berechnungsweg!U29</f>
        <v>13362.393675106945</v>
      </c>
      <c r="K19" s="83">
        <f>Berechnungsweg!V29</f>
        <v>14230.949263988896</v>
      </c>
      <c r="L19" s="83">
        <f>Berechnungsweg!W29</f>
        <v>15155.960966148174</v>
      </c>
      <c r="M19" s="83">
        <f>Berechnungsweg!X29</f>
        <v>16141.098428947804</v>
      </c>
      <c r="N19" s="83">
        <f>Berechnungsweg!Y29</f>
        <v>17190.26982682941</v>
      </c>
      <c r="O19" s="83">
        <f>Berechnungsweg!Z29</f>
        <v>18307.637365573322</v>
      </c>
      <c r="P19" s="83">
        <f>Berechnungsweg!AA29</f>
        <v>19497.633794335587</v>
      </c>
      <c r="Q19" s="83">
        <f>Berechnungsweg!AB29</f>
        <v>20764.9799909674</v>
      </c>
      <c r="R19" s="83">
        <f>Berechnungsweg!AC29</f>
        <v>22114.70369038028</v>
      </c>
      <c r="S19" s="83">
        <f>Berechnungsweg!AD29</f>
        <v>23552.159430254997</v>
      </c>
      <c r="T19" s="83">
        <f>Berechnungsweg!AE29</f>
        <v>25083.04979322157</v>
      </c>
      <c r="U19" s="83">
        <f>Berechnungsweg!AF29</f>
        <v>26713.44802978097</v>
      </c>
      <c r="V19" s="83">
        <f>Berechnungsweg!AG29</f>
        <v>28449.822151716733</v>
      </c>
      <c r="W19" s="83">
        <f>Berechnungsweg!AH29</f>
        <v>30299.06059157832</v>
      </c>
      <c r="X19" s="83">
        <f>Berechnungsweg!AI29</f>
        <v>32268.49953003091</v>
      </c>
      <c r="Y19" s="83">
        <f>Berechnungsweg!AJ29</f>
        <v>34365.95199948292</v>
      </c>
      <c r="Z19" s="83">
        <f>Berechnungsweg!AK29</f>
        <v>36599.7388794493</v>
      </c>
      <c r="AA19" s="83">
        <f>Berechnungsweg!AL29</f>
        <v>38978.72190661351</v>
      </c>
      <c r="AB19" s="83">
        <f>Berechnungsweg!AM29</f>
        <v>41512.338830543384</v>
      </c>
      <c r="AC19" s="83">
        <f>Berechnungsweg!AN29</f>
        <v>44210.640854528705</v>
      </c>
      <c r="AD19" s="83">
        <f>Berechnungsweg!AO29</f>
        <v>47084.332510073065</v>
      </c>
      <c r="AE19" s="83">
        <f>Berechnungsweg!AP29</f>
        <v>50144.814123227814</v>
      </c>
      <c r="AF19" s="83">
        <f>Berechnungsweg!AQ29</f>
        <v>53404.22704123762</v>
      </c>
      <c r="AG19" s="83">
        <f>Berechnungsweg!AR29</f>
        <v>56875.501798918056</v>
      </c>
      <c r="AH19" s="83">
        <f>Berechnungsweg!AS29</f>
        <v>60572.409415847724</v>
      </c>
      <c r="AI19" s="83">
        <f>Berechnungsweg!AT29</f>
        <v>64509.616027877826</v>
      </c>
      <c r="AJ19" s="83">
        <f>Berechnungsweg!AU29</f>
        <v>68702.74106968989</v>
      </c>
      <c r="AK19" s="83">
        <f>Berechnungsweg!AV29</f>
        <v>73168.41923921973</v>
      </c>
      <c r="AL19" s="83">
        <f>Berechnungsweg!AW29</f>
        <v>77924.366489769</v>
      </c>
      <c r="AM19" s="83">
        <f>Berechnungsweg!AX29</f>
        <v>82989.45031160399</v>
      </c>
      <c r="AN19" s="83">
        <f>Berechnungsweg!AY29</f>
        <v>88383.76458185824</v>
      </c>
      <c r="AO19" s="83" t="e">
        <f>Berechnungsweg!AZ29</f>
        <v>#N/A</v>
      </c>
      <c r="AP19" s="83" t="e">
        <f>Berechnungsweg!BA29</f>
        <v>#N/A</v>
      </c>
      <c r="AQ19" s="83" t="e">
        <f>Berechnungsweg!BB29</f>
        <v>#N/A</v>
      </c>
      <c r="AR19" s="83" t="e">
        <f>Berechnungsweg!BC29</f>
        <v>#N/A</v>
      </c>
      <c r="AS19" s="83" t="e">
        <f>Berechnungsweg!BD29</f>
        <v>#N/A</v>
      </c>
      <c r="AT19" s="83" t="e">
        <f>Berechnungsweg!BE29</f>
        <v>#N/A</v>
      </c>
      <c r="AU19" s="83" t="e">
        <f>Berechnungsweg!BF29</f>
        <v>#N/A</v>
      </c>
      <c r="AV19" s="83" t="e">
        <f>Berechnungsweg!BG29</f>
        <v>#N/A</v>
      </c>
    </row>
    <row r="20" spans="1:48" ht="15">
      <c r="A20" s="80" t="str">
        <f>Berechnungsweg!L30</f>
        <v>Beitragsvorteil PKV / Jahr</v>
      </c>
      <c r="B20" s="81">
        <f>Berechnungsweg!M30</f>
        <v>4020.0149999999994</v>
      </c>
      <c r="C20" s="81">
        <f>Berechnungsweg!N30</f>
        <v>4342.125374999999</v>
      </c>
      <c r="D20" s="81">
        <f>Berechnungsweg!O30</f>
        <v>4688.213394374998</v>
      </c>
      <c r="E20" s="81">
        <f>Berechnungsweg!P30</f>
        <v>5059.989628509372</v>
      </c>
      <c r="F20" s="81">
        <f>Berechnungsweg!Q30</f>
        <v>5459.283436037481</v>
      </c>
      <c r="G20" s="81">
        <f>Berechnungsweg!R30</f>
        <v>22.261003888665073</v>
      </c>
      <c r="H20" s="81">
        <f>Berechnungsweg!S30</f>
        <v>189.30473610686568</v>
      </c>
      <c r="I20" s="81">
        <f>Berechnungsweg!T30</f>
        <v>-2393.6874825199793</v>
      </c>
      <c r="J20" s="81">
        <f>Berechnungsweg!U30</f>
        <v>-2325.1691288275742</v>
      </c>
      <c r="K20" s="81">
        <f>Berechnungsweg!V30</f>
        <v>-2240.9916801423497</v>
      </c>
      <c r="L20" s="81">
        <f>Berechnungsweg!W30</f>
        <v>3724.4436312091566</v>
      </c>
      <c r="M20" s="81">
        <f>Berechnungsweg!X30</f>
        <v>4138.005227261836</v>
      </c>
      <c r="N20" s="81">
        <f>Berechnungsweg!Y30</f>
        <v>4587.021965059146</v>
      </c>
      <c r="O20" s="81">
        <f>Berechnungsweg!Z30</f>
        <v>5074.2271107145425</v>
      </c>
      <c r="P20" s="81">
        <f>Berechnungsweg!AA30</f>
        <v>5602.553026733867</v>
      </c>
      <c r="Q20" s="81">
        <f>Berechnungsweg!AB30</f>
        <v>6175.145184985593</v>
      </c>
      <c r="R20" s="81">
        <f>Berechnungsweg!AC30</f>
        <v>6795.3771440993805</v>
      </c>
      <c r="S20" s="81">
        <f>Berechnungsweg!AD30</f>
        <v>7466.866556660052</v>
      </c>
      <c r="T20" s="81">
        <f>Berechnungsweg!AE30</f>
        <v>8193.492275946879</v>
      </c>
      <c r="U20" s="81">
        <f>Berechnungsweg!AF30</f>
        <v>8979.412636642544</v>
      </c>
      <c r="V20" s="81">
        <f>Berechnungsweg!AG30</f>
        <v>9829.084988921386</v>
      </c>
      <c r="W20" s="81">
        <f>Berechnungsweg!AH30</f>
        <v>13522.10531068324</v>
      </c>
      <c r="X20" s="81">
        <f>Berechnungsweg!AI30</f>
        <v>14652.696485091074</v>
      </c>
      <c r="Y20" s="81">
        <f>Berechnungsweg!AJ30</f>
        <v>15869.35880229609</v>
      </c>
      <c r="Z20" s="81">
        <f>Berechnungsweg!AK30</f>
        <v>17178.31602240313</v>
      </c>
      <c r="AA20" s="81">
        <f>Berechnungsweg!AL30</f>
        <v>18586.227906715027</v>
      </c>
      <c r="AB20" s="81">
        <f>Berechnungsweg!AM30</f>
        <v>20100.220130649977</v>
      </c>
      <c r="AC20" s="81">
        <f>Berechnungsweg!AN30</f>
        <v>21727.91621964063</v>
      </c>
      <c r="AD20" s="81">
        <f>Berechnungsweg!AO30</f>
        <v>23477.471643440585</v>
      </c>
      <c r="AE20" s="81">
        <f>Berechnungsweg!AP30</f>
        <v>25357.610213263706</v>
      </c>
      <c r="AF20" s="81">
        <f>Berechnungsweg!AQ30</f>
        <v>27377.6629357753</v>
      </c>
      <c r="AG20" s="81">
        <f>Berechnungsweg!AR30</f>
        <v>29547.60948818262</v>
      </c>
      <c r="AH20" s="81">
        <f>Berechnungsweg!AS30</f>
        <v>41255.52729978743</v>
      </c>
      <c r="AI20" s="81">
        <f>Berechnungsweg!AT30</f>
        <v>44226.889806014515</v>
      </c>
      <c r="AJ20" s="81">
        <f>Berechnungsweg!AU30</f>
        <v>47405.878536733406</v>
      </c>
      <c r="AK20" s="81">
        <f>Berechnungsweg!AV30</f>
        <v>50806.71357961542</v>
      </c>
      <c r="AL20" s="81">
        <f>Berechnungsweg!AW30</f>
        <v>54444.575547184475</v>
      </c>
      <c r="AM20" s="81">
        <f>Berechnungsweg!AX30</f>
        <v>58335.66982189023</v>
      </c>
      <c r="AN20" s="81">
        <f>Berechnungsweg!AY30</f>
        <v>62497.2950676588</v>
      </c>
      <c r="AO20" s="81" t="e">
        <f>Berechnungsweg!AZ30</f>
        <v>#N/A</v>
      </c>
      <c r="AP20" s="81" t="e">
        <f>Berechnungsweg!BA30</f>
        <v>#N/A</v>
      </c>
      <c r="AQ20" s="81" t="e">
        <f>Berechnungsweg!BB30</f>
        <v>#N/A</v>
      </c>
      <c r="AR20" s="81" t="e">
        <f>Berechnungsweg!BC30</f>
        <v>#N/A</v>
      </c>
      <c r="AS20" s="81" t="e">
        <f>Berechnungsweg!BD30</f>
        <v>#N/A</v>
      </c>
      <c r="AT20" s="81" t="e">
        <f>Berechnungsweg!BE30</f>
        <v>#N/A</v>
      </c>
      <c r="AU20" s="81" t="e">
        <f>Berechnungsweg!BF30</f>
        <v>#N/A</v>
      </c>
      <c r="AV20" s="81" t="e">
        <f>Berechnungsweg!BG30</f>
        <v>#N/A</v>
      </c>
    </row>
    <row r="21" ht="10.5" customHeight="1"/>
    <row r="22" spans="1:2" ht="15">
      <c r="A22" s="30" t="s">
        <v>86</v>
      </c>
      <c r="B22" s="31">
        <f>Berechnungsweg!M20</f>
        <v>673756.7188476875</v>
      </c>
    </row>
    <row r="23" ht="5.25" customHeight="1"/>
    <row r="24" ht="23.25">
      <c r="A24" s="36" t="s">
        <v>87</v>
      </c>
    </row>
    <row r="25" ht="8.25" customHeight="1"/>
    <row r="26" spans="1:48" ht="15">
      <c r="A26" s="75" t="str">
        <f>Berechnungsweg!L33</f>
        <v>Jahr</v>
      </c>
      <c r="B26" s="75">
        <f>Berechnungsweg!M33</f>
        <v>2014</v>
      </c>
      <c r="C26" s="75">
        <f>Berechnungsweg!N33</f>
        <v>2015</v>
      </c>
      <c r="D26" s="75">
        <f>Berechnungsweg!O33</f>
        <v>2016</v>
      </c>
      <c r="E26" s="75">
        <f>Berechnungsweg!P33</f>
        <v>2017</v>
      </c>
      <c r="F26" s="75">
        <f>Berechnungsweg!Q33</f>
        <v>2018</v>
      </c>
      <c r="G26" s="75">
        <f>Berechnungsweg!R33</f>
        <v>2019</v>
      </c>
      <c r="H26" s="75">
        <f>Berechnungsweg!S33</f>
        <v>2020</v>
      </c>
      <c r="I26" s="75">
        <f>Berechnungsweg!T33</f>
        <v>2021</v>
      </c>
      <c r="J26" s="75">
        <f>Berechnungsweg!U33</f>
        <v>2022</v>
      </c>
      <c r="K26" s="75">
        <f>Berechnungsweg!V33</f>
        <v>2023</v>
      </c>
      <c r="L26" s="75">
        <f>Berechnungsweg!W33</f>
        <v>2024</v>
      </c>
      <c r="M26" s="75">
        <f>Berechnungsweg!X33</f>
        <v>2025</v>
      </c>
      <c r="N26" s="75">
        <f>Berechnungsweg!Y33</f>
        <v>2026</v>
      </c>
      <c r="O26" s="75">
        <f>Berechnungsweg!Z33</f>
        <v>2027</v>
      </c>
      <c r="P26" s="75">
        <f>Berechnungsweg!AA33</f>
        <v>2028</v>
      </c>
      <c r="Q26" s="75">
        <f>Berechnungsweg!AB33</f>
        <v>2029</v>
      </c>
      <c r="R26" s="75">
        <f>Berechnungsweg!AC33</f>
        <v>2030</v>
      </c>
      <c r="S26" s="75">
        <f>Berechnungsweg!AD33</f>
        <v>2031</v>
      </c>
      <c r="T26" s="75">
        <f>Berechnungsweg!AE33</f>
        <v>2032</v>
      </c>
      <c r="U26" s="75">
        <f>Berechnungsweg!AF33</f>
        <v>2033</v>
      </c>
      <c r="V26" s="75">
        <f>Berechnungsweg!AG33</f>
        <v>2034</v>
      </c>
      <c r="W26" s="75">
        <f>Berechnungsweg!AH33</f>
        <v>2035</v>
      </c>
      <c r="X26" s="75">
        <f>Berechnungsweg!AI33</f>
        <v>2036</v>
      </c>
      <c r="Y26" s="75">
        <f>Berechnungsweg!AJ33</f>
        <v>2037</v>
      </c>
      <c r="Z26" s="75">
        <f>Berechnungsweg!AK33</f>
        <v>2038</v>
      </c>
      <c r="AA26" s="75">
        <f>Berechnungsweg!AL33</f>
        <v>2039</v>
      </c>
      <c r="AB26" s="75">
        <f>Berechnungsweg!AM33</f>
        <v>2040</v>
      </c>
      <c r="AC26" s="75">
        <f>Berechnungsweg!AN33</f>
        <v>2041</v>
      </c>
      <c r="AD26" s="75">
        <f>Berechnungsweg!AO33</f>
        <v>2042</v>
      </c>
      <c r="AE26" s="75">
        <f>Berechnungsweg!AP33</f>
        <v>2043</v>
      </c>
      <c r="AF26" s="75">
        <f>Berechnungsweg!AQ33</f>
        <v>2044</v>
      </c>
      <c r="AG26" s="75">
        <f>Berechnungsweg!AR33</f>
        <v>2045</v>
      </c>
      <c r="AH26" s="75">
        <f>Berechnungsweg!AS33</f>
        <v>2046</v>
      </c>
      <c r="AI26" s="75">
        <f>Berechnungsweg!AT33</f>
        <v>2047</v>
      </c>
      <c r="AJ26" s="75">
        <f>Berechnungsweg!AU33</f>
        <v>2048</v>
      </c>
      <c r="AK26" s="75">
        <f>Berechnungsweg!AV33</f>
        <v>2049</v>
      </c>
      <c r="AL26" s="75">
        <f>Berechnungsweg!AW33</f>
        <v>2050</v>
      </c>
      <c r="AM26" s="75">
        <f>Berechnungsweg!AX33</f>
        <v>2051</v>
      </c>
      <c r="AN26" s="75">
        <f>Berechnungsweg!AY33</f>
        <v>2052</v>
      </c>
      <c r="AO26" s="75">
        <f>Berechnungsweg!AZ33</f>
        <v>2053</v>
      </c>
      <c r="AP26" s="75">
        <f>Berechnungsweg!BA33</f>
        <v>2054</v>
      </c>
      <c r="AQ26" s="75">
        <f>Berechnungsweg!BB33</f>
        <v>2055</v>
      </c>
      <c r="AR26" s="75">
        <f>Berechnungsweg!BC33</f>
        <v>2056</v>
      </c>
      <c r="AS26" s="75">
        <f>Berechnungsweg!BD33</f>
        <v>2057</v>
      </c>
      <c r="AT26" s="75">
        <f>Berechnungsweg!BE33</f>
        <v>2058</v>
      </c>
      <c r="AU26" s="75">
        <f>Berechnungsweg!BF33</f>
        <v>2059</v>
      </c>
      <c r="AV26" s="75">
        <f>Berechnungsweg!BG33</f>
        <v>2060</v>
      </c>
    </row>
    <row r="27" spans="1:48" ht="15">
      <c r="A27" s="80" t="str">
        <f>Berechnungsweg!L34</f>
        <v>Jahresbeitrag PKV</v>
      </c>
      <c r="B27" s="81">
        <f>Berechnungsweg!M34</f>
        <v>2026.98</v>
      </c>
      <c r="C27" s="81">
        <f>Berechnungsweg!N34</f>
        <v>2128.329</v>
      </c>
      <c r="D27" s="81">
        <f>Berechnungsweg!O34</f>
        <v>2234.7454500000003</v>
      </c>
      <c r="E27" s="81">
        <f>Berechnungsweg!P34</f>
        <v>2346.4827225000004</v>
      </c>
      <c r="F27" s="81">
        <f>Berechnungsweg!Q34</f>
        <v>2463.8068586250006</v>
      </c>
      <c r="G27" s="81">
        <f>Berechnungsweg!R34</f>
        <v>6334.756530686722</v>
      </c>
      <c r="H27" s="81">
        <f>Berechnungsweg!S34</f>
        <v>6651.494357221057</v>
      </c>
      <c r="I27" s="81">
        <f>Berechnungsweg!T34</f>
        <v>9753.242706869609</v>
      </c>
      <c r="J27" s="81">
        <f>Berechnungsweg!U34</f>
        <v>10240.90484221309</v>
      </c>
      <c r="K27" s="81">
        <f>Berechnungsweg!V34</f>
        <v>10752.950084323747</v>
      </c>
      <c r="L27" s="81">
        <f>Berechnungsweg!W34</f>
        <v>5715.7586674695085</v>
      </c>
      <c r="M27" s="81">
        <f>Berechnungsweg!X34</f>
        <v>6001.546600842984</v>
      </c>
      <c r="N27" s="81">
        <f>Berechnungsweg!Y34</f>
        <v>6301.623930885133</v>
      </c>
      <c r="O27" s="81">
        <f>Berechnungsweg!Z34</f>
        <v>6616.70512742939</v>
      </c>
      <c r="P27" s="81">
        <f>Berechnungsweg!AA34</f>
        <v>6947.54038380086</v>
      </c>
      <c r="Q27" s="81">
        <f>Berechnungsweg!AB34</f>
        <v>7294.917402990904</v>
      </c>
      <c r="R27" s="81">
        <f>Berechnungsweg!AC34</f>
        <v>7659.66327314045</v>
      </c>
      <c r="S27" s="81">
        <f>Berechnungsweg!AD34</f>
        <v>8042.646436797472</v>
      </c>
      <c r="T27" s="81">
        <f>Berechnungsweg!AE34</f>
        <v>8444.778758637345</v>
      </c>
      <c r="U27" s="81">
        <f>Berechnungsweg!AF34</f>
        <v>8867.017696569214</v>
      </c>
      <c r="V27" s="81">
        <f>Berechnungsweg!AG34</f>
        <v>9310.368581397674</v>
      </c>
      <c r="W27" s="81">
        <f>Berechnungsweg!AH34</f>
        <v>8388.47764044754</v>
      </c>
      <c r="X27" s="81">
        <f>Berechnungsweg!AI34</f>
        <v>8807.901522469918</v>
      </c>
      <c r="Y27" s="81">
        <f>Berechnungsweg!AJ34</f>
        <v>9248.296598593413</v>
      </c>
      <c r="Z27" s="81">
        <f>Berechnungsweg!AK34</f>
        <v>9710.711428523085</v>
      </c>
      <c r="AA27" s="81">
        <f>Berechnungsweg!AL34</f>
        <v>10196.24699994924</v>
      </c>
      <c r="AB27" s="81">
        <f>Berechnungsweg!AM34</f>
        <v>10706.059349946703</v>
      </c>
      <c r="AC27" s="81">
        <f>Berechnungsweg!AN34</f>
        <v>11241.362317444038</v>
      </c>
      <c r="AD27" s="81">
        <f>Berechnungsweg!AO34</f>
        <v>11803.43043331624</v>
      </c>
      <c r="AE27" s="81">
        <f>Berechnungsweg!AP34</f>
        <v>12393.601954982054</v>
      </c>
      <c r="AF27" s="81">
        <f>Berechnungsweg!AQ34</f>
        <v>13013.282052731158</v>
      </c>
      <c r="AG27" s="81">
        <f>Berechnungsweg!AR34</f>
        <v>13663.946155367717</v>
      </c>
      <c r="AH27" s="81">
        <f>Berechnungsweg!AS34</f>
        <v>9658.44105803015</v>
      </c>
      <c r="AI27" s="81">
        <f>Berechnungsweg!AT34</f>
        <v>10141.363110931658</v>
      </c>
      <c r="AJ27" s="81">
        <f>Berechnungsweg!AU34</f>
        <v>10648.431266478241</v>
      </c>
      <c r="AK27" s="81">
        <f>Berechnungsweg!AV34</f>
        <v>11180.852829802154</v>
      </c>
      <c r="AL27" s="81">
        <f>Berechnungsweg!AW34</f>
        <v>11739.895471292262</v>
      </c>
      <c r="AM27" s="81">
        <f>Berechnungsweg!AX34</f>
        <v>12326.890244856875</v>
      </c>
      <c r="AN27" s="81">
        <f>Berechnungsweg!AY34</f>
        <v>12943.234757099719</v>
      </c>
      <c r="AO27" s="81" t="e">
        <f>Berechnungsweg!AZ34</f>
        <v>#N/A</v>
      </c>
      <c r="AP27" s="81" t="e">
        <f>Berechnungsweg!BA34</f>
        <v>#N/A</v>
      </c>
      <c r="AQ27" s="81" t="e">
        <f>Berechnungsweg!BB34</f>
        <v>#N/A</v>
      </c>
      <c r="AR27" s="81" t="e">
        <f>Berechnungsweg!BC34</f>
        <v>#N/A</v>
      </c>
      <c r="AS27" s="81" t="e">
        <f>Berechnungsweg!BD34</f>
        <v>#N/A</v>
      </c>
      <c r="AT27" s="81" t="e">
        <f>Berechnungsweg!BE34</f>
        <v>#N/A</v>
      </c>
      <c r="AU27" s="81" t="e">
        <f>Berechnungsweg!BF34</f>
        <v>#N/A</v>
      </c>
      <c r="AV27" s="81" t="e">
        <f>Berechnungsweg!BG34</f>
        <v>#N/A</v>
      </c>
    </row>
    <row r="28" spans="1:48" ht="15">
      <c r="A28" s="82" t="str">
        <f>Berechnungsweg!L35</f>
        <v>Jahresbeitrag GKV</v>
      </c>
      <c r="B28" s="83">
        <f>Berechnungsweg!M35</f>
        <v>4387.4625</v>
      </c>
      <c r="C28" s="83">
        <f>Berechnungsweg!N35</f>
        <v>4672.647562499999</v>
      </c>
      <c r="D28" s="83">
        <f>Berechnungsweg!O35</f>
        <v>4976.369654062499</v>
      </c>
      <c r="E28" s="83">
        <f>Berechnungsweg!P35</f>
        <v>5299.833681576561</v>
      </c>
      <c r="F28" s="83">
        <f>Berechnungsweg!Q35</f>
        <v>5644.322870879037</v>
      </c>
      <c r="G28" s="83">
        <f>Berechnungsweg!R35</f>
        <v>6011.203857486174</v>
      </c>
      <c r="H28" s="83">
        <f>Berechnungsweg!S35</f>
        <v>6401.932108222774</v>
      </c>
      <c r="I28" s="83">
        <f>Berechnungsweg!T35</f>
        <v>6818.057695257255</v>
      </c>
      <c r="J28" s="83">
        <f>Berechnungsweg!U35</f>
        <v>7261.231445448976</v>
      </c>
      <c r="K28" s="83">
        <f>Berechnungsweg!V35</f>
        <v>7733.211489403159</v>
      </c>
      <c r="L28" s="83">
        <f>Berechnungsweg!W35</f>
        <v>8235.870236214365</v>
      </c>
      <c r="M28" s="83">
        <f>Berechnungsweg!X35</f>
        <v>8771.201801568299</v>
      </c>
      <c r="N28" s="83">
        <f>Berechnungsweg!Y35</f>
        <v>9341.329918670237</v>
      </c>
      <c r="O28" s="83">
        <f>Berechnungsweg!Z35</f>
        <v>9948.516363383802</v>
      </c>
      <c r="P28" s="83">
        <f>Berechnungsweg!AA35</f>
        <v>10595.169927003748</v>
      </c>
      <c r="Q28" s="83">
        <f>Berechnungsweg!AB35</f>
        <v>11283.85597225899</v>
      </c>
      <c r="R28" s="83">
        <f>Berechnungsweg!AC35</f>
        <v>12017.306610455824</v>
      </c>
      <c r="S28" s="83">
        <f>Berechnungsweg!AD35</f>
        <v>12798.431540135452</v>
      </c>
      <c r="T28" s="83">
        <f>Berechnungsweg!AE35</f>
        <v>13630.329590244257</v>
      </c>
      <c r="U28" s="83">
        <f>Berechnungsweg!AF35</f>
        <v>14516.301013610133</v>
      </c>
      <c r="V28" s="83">
        <f>Berechnungsweg!AG35</f>
        <v>15459.86057949479</v>
      </c>
      <c r="W28" s="83">
        <f>Berechnungsweg!AH35</f>
        <v>16464.751517161953</v>
      </c>
      <c r="X28" s="83">
        <f>Berechnungsweg!AI35</f>
        <v>17534.96036577748</v>
      </c>
      <c r="Y28" s="83">
        <f>Berechnungsweg!AJ35</f>
        <v>18674.732789553014</v>
      </c>
      <c r="Z28" s="83">
        <f>Berechnungsweg!AK35</f>
        <v>19888.59042087396</v>
      </c>
      <c r="AA28" s="83">
        <f>Berechnungsweg!AL35</f>
        <v>21181.348798230767</v>
      </c>
      <c r="AB28" s="83">
        <f>Berechnungsweg!AM35</f>
        <v>22558.136470115765</v>
      </c>
      <c r="AC28" s="83">
        <f>Berechnungsweg!AN35</f>
        <v>24024.415340673288</v>
      </c>
      <c r="AD28" s="83">
        <f>Berechnungsweg!AO35</f>
        <v>25586.00233781705</v>
      </c>
      <c r="AE28" s="83">
        <f>Berechnungsweg!AP35</f>
        <v>27249.092489775157</v>
      </c>
      <c r="AF28" s="83">
        <f>Berechnungsweg!AQ35</f>
        <v>29020.283501610542</v>
      </c>
      <c r="AG28" s="83">
        <f>Berechnungsweg!AR35</f>
        <v>30906.601929215227</v>
      </c>
      <c r="AH28" s="83">
        <f>Berechnungsweg!AS35</f>
        <v>32915.531054614214</v>
      </c>
      <c r="AI28" s="83">
        <f>Berechnungsweg!AT35</f>
        <v>35055.04057316414</v>
      </c>
      <c r="AJ28" s="83">
        <f>Berechnungsweg!AU35</f>
        <v>37333.6182104198</v>
      </c>
      <c r="AK28" s="83">
        <f>Berechnungsweg!AV35</f>
        <v>39760.303394097085</v>
      </c>
      <c r="AL28" s="83">
        <f>Berechnungsweg!AW35</f>
        <v>42344.72311471339</v>
      </c>
      <c r="AM28" s="83">
        <f>Berechnungsweg!AX35</f>
        <v>45097.13011716976</v>
      </c>
      <c r="AN28" s="83">
        <f>Berechnungsweg!AY35</f>
        <v>48028.44357478579</v>
      </c>
      <c r="AO28" s="83" t="e">
        <f>Berechnungsweg!AZ35</f>
        <v>#N/A</v>
      </c>
      <c r="AP28" s="83" t="e">
        <f>Berechnungsweg!BA35</f>
        <v>#N/A</v>
      </c>
      <c r="AQ28" s="83" t="e">
        <f>Berechnungsweg!BB35</f>
        <v>#N/A</v>
      </c>
      <c r="AR28" s="83" t="e">
        <f>Berechnungsweg!BC35</f>
        <v>#N/A</v>
      </c>
      <c r="AS28" s="83" t="e">
        <f>Berechnungsweg!BD35</f>
        <v>#N/A</v>
      </c>
      <c r="AT28" s="83" t="e">
        <f>Berechnungsweg!BE35</f>
        <v>#N/A</v>
      </c>
      <c r="AU28" s="83" t="e">
        <f>Berechnungsweg!BF35</f>
        <v>#N/A</v>
      </c>
      <c r="AV28" s="83" t="e">
        <f>Berechnungsweg!BG35</f>
        <v>#N/A</v>
      </c>
    </row>
    <row r="29" spans="1:48" ht="15">
      <c r="A29" s="80" t="str">
        <f>Berechnungsweg!L36</f>
        <v>Beitragsvorteil PKV / Jahr</v>
      </c>
      <c r="B29" s="81">
        <f>Berechnungsweg!M36</f>
        <v>2360.4824999999996</v>
      </c>
      <c r="C29" s="81">
        <f>Berechnungsweg!N36</f>
        <v>2544.318562499999</v>
      </c>
      <c r="D29" s="81">
        <f>Berechnungsweg!O36</f>
        <v>2741.6242040624984</v>
      </c>
      <c r="E29" s="81">
        <f>Berechnungsweg!P36</f>
        <v>2953.3509590765602</v>
      </c>
      <c r="F29" s="81">
        <f>Berechnungsweg!Q36</f>
        <v>3180.516012254036</v>
      </c>
      <c r="G29" s="81">
        <f>Berechnungsweg!R36</f>
        <v>-323.55267320054827</v>
      </c>
      <c r="H29" s="81">
        <f>Berechnungsweg!S36</f>
        <v>-249.56224899828248</v>
      </c>
      <c r="I29" s="81">
        <f>Berechnungsweg!T36</f>
        <v>-2935.185011612354</v>
      </c>
      <c r="J29" s="81">
        <f>Berechnungsweg!U36</f>
        <v>-2979.673396764115</v>
      </c>
      <c r="K29" s="81">
        <f>Berechnungsweg!V36</f>
        <v>-3019.738594920588</v>
      </c>
      <c r="L29" s="81">
        <f>Berechnungsweg!W36</f>
        <v>2520.1115687448564</v>
      </c>
      <c r="M29" s="81">
        <f>Berechnungsweg!X36</f>
        <v>2769.655200725315</v>
      </c>
      <c r="N29" s="81">
        <f>Berechnungsweg!Y36</f>
        <v>3039.7059877851043</v>
      </c>
      <c r="O29" s="81">
        <f>Berechnungsweg!Z36</f>
        <v>3331.811235954412</v>
      </c>
      <c r="P29" s="81">
        <f>Berechnungsweg!AA36</f>
        <v>3647.6295432028883</v>
      </c>
      <c r="Q29" s="81">
        <f>Berechnungsweg!AB36</f>
        <v>3988.938569268087</v>
      </c>
      <c r="R29" s="81">
        <f>Berechnungsweg!AC36</f>
        <v>4357.643337315374</v>
      </c>
      <c r="S29" s="81">
        <f>Berechnungsweg!AD36</f>
        <v>4755.78510333798</v>
      </c>
      <c r="T29" s="81">
        <f>Berechnungsweg!AE36</f>
        <v>5185.550831606912</v>
      </c>
      <c r="U29" s="81">
        <f>Berechnungsweg!AF36</f>
        <v>5649.283317040919</v>
      </c>
      <c r="V29" s="81">
        <f>Berechnungsweg!AG36</f>
        <v>6149.491998097117</v>
      </c>
      <c r="W29" s="81">
        <f>Berechnungsweg!AH36</f>
        <v>8076.273876714413</v>
      </c>
      <c r="X29" s="81">
        <f>Berechnungsweg!AI36</f>
        <v>8727.05884330756</v>
      </c>
      <c r="Y29" s="81">
        <f>Berechnungsweg!AJ36</f>
        <v>9426.436190959601</v>
      </c>
      <c r="Z29" s="81">
        <f>Berechnungsweg!AK36</f>
        <v>10177.878992350874</v>
      </c>
      <c r="AA29" s="81">
        <f>Berechnungsweg!AL36</f>
        <v>10985.101798281526</v>
      </c>
      <c r="AB29" s="81">
        <f>Berechnungsweg!AM36</f>
        <v>11852.077120169062</v>
      </c>
      <c r="AC29" s="81">
        <f>Berechnungsweg!AN36</f>
        <v>12783.05302322925</v>
      </c>
      <c r="AD29" s="81">
        <f>Berechnungsweg!AO36</f>
        <v>13782.571904500812</v>
      </c>
      <c r="AE29" s="81">
        <f>Berechnungsweg!AP36</f>
        <v>14855.490534793104</v>
      </c>
      <c r="AF29" s="81">
        <f>Berechnungsweg!AQ36</f>
        <v>16007.001448879384</v>
      </c>
      <c r="AG29" s="81">
        <f>Berechnungsweg!AR36</f>
        <v>17242.65577384751</v>
      </c>
      <c r="AH29" s="81">
        <f>Berechnungsweg!AS36</f>
        <v>23257.089996584065</v>
      </c>
      <c r="AI29" s="81">
        <f>Berechnungsweg!AT36</f>
        <v>24913.67746223248</v>
      </c>
      <c r="AJ29" s="81">
        <f>Berechnungsweg!AU36</f>
        <v>26685.18694394156</v>
      </c>
      <c r="AK29" s="81">
        <f>Berechnungsweg!AV36</f>
        <v>28579.45056429493</v>
      </c>
      <c r="AL29" s="81">
        <f>Berechnungsweg!AW36</f>
        <v>30604.82764342113</v>
      </c>
      <c r="AM29" s="81">
        <f>Berechnungsweg!AX36</f>
        <v>32770.239872312886</v>
      </c>
      <c r="AN29" s="81">
        <f>Berechnungsweg!AY36</f>
        <v>35085.20881768607</v>
      </c>
      <c r="AO29" s="81" t="e">
        <f>Berechnungsweg!AZ36</f>
        <v>#N/A</v>
      </c>
      <c r="AP29" s="81" t="e">
        <f>Berechnungsweg!BA36</f>
        <v>#N/A</v>
      </c>
      <c r="AQ29" s="81" t="e">
        <f>Berechnungsweg!BB36</f>
        <v>#N/A</v>
      </c>
      <c r="AR29" s="81" t="e">
        <f>Berechnungsweg!BC36</f>
        <v>#N/A</v>
      </c>
      <c r="AS29" s="81" t="e">
        <f>Berechnungsweg!BD36</f>
        <v>#N/A</v>
      </c>
      <c r="AT29" s="81" t="e">
        <f>Berechnungsweg!BE36</f>
        <v>#N/A</v>
      </c>
      <c r="AU29" s="81" t="e">
        <f>Berechnungsweg!BF36</f>
        <v>#N/A</v>
      </c>
      <c r="AV29" s="81" t="e">
        <f>Berechnungsweg!BG36</f>
        <v>#N/A</v>
      </c>
    </row>
    <row r="30" ht="10.5" customHeight="1"/>
    <row r="31" spans="1:2" ht="15">
      <c r="A31" s="32" t="s">
        <v>86</v>
      </c>
      <c r="B31" s="33">
        <f>Berechnungsweg!M23</f>
        <v>385479.4678129824</v>
      </c>
    </row>
    <row r="33" ht="15">
      <c r="A33" s="96" t="s">
        <v>109</v>
      </c>
    </row>
    <row r="35" spans="1:4" ht="15">
      <c r="A35" s="265" t="s">
        <v>91</v>
      </c>
      <c r="B35" s="266"/>
      <c r="C35" s="266"/>
      <c r="D35" s="267"/>
    </row>
    <row r="36" spans="1:4" ht="15">
      <c r="A36" s="268"/>
      <c r="B36" s="269"/>
      <c r="C36" s="269"/>
      <c r="D36" s="270"/>
    </row>
    <row r="37" spans="1:4" ht="15">
      <c r="A37" s="268"/>
      <c r="B37" s="269"/>
      <c r="C37" s="269"/>
      <c r="D37" s="270"/>
    </row>
    <row r="38" spans="1:4" ht="15">
      <c r="A38" s="268"/>
      <c r="B38" s="269"/>
      <c r="C38" s="269"/>
      <c r="D38" s="270"/>
    </row>
    <row r="39" spans="1:4" ht="15.75" thickBot="1">
      <c r="A39" s="271"/>
      <c r="B39" s="272"/>
      <c r="C39" s="272"/>
      <c r="D39" s="273"/>
    </row>
  </sheetData>
  <sheetProtection password="CBAF" sheet="1" objects="1" scenarios="1" selectLockedCells="1"/>
  <mergeCells count="1">
    <mergeCell ref="A35:D39"/>
  </mergeCells>
  <hyperlinks>
    <hyperlink ref="A35:D39" location="Eingabeseite!A1" display="Neue Berechnung"/>
  </hyperlink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BG36"/>
  <sheetViews>
    <sheetView zoomScalePageLayoutView="0" workbookViewId="0" topLeftCell="A1">
      <selection activeCell="L1" sqref="L1"/>
    </sheetView>
  </sheetViews>
  <sheetFormatPr defaultColWidth="11.421875" defaultRowHeight="15"/>
  <cols>
    <col min="1" max="1" width="4.140625" style="2" customWidth="1"/>
    <col min="2" max="2" width="14.28125" style="2" customWidth="1"/>
    <col min="3" max="3" width="28.421875" style="2" customWidth="1"/>
    <col min="4" max="4" width="11.7109375" style="2" customWidth="1"/>
    <col min="5" max="5" width="6.8515625" style="2" customWidth="1"/>
    <col min="6" max="6" width="8.421875" style="2" customWidth="1"/>
    <col min="7" max="7" width="10.140625" style="2" customWidth="1"/>
    <col min="8" max="8" width="22.57421875" style="2" customWidth="1"/>
    <col min="9" max="10" width="11.421875" style="2" customWidth="1"/>
    <col min="11" max="11" width="4.7109375" style="2" customWidth="1"/>
    <col min="12" max="12" width="9.140625" style="37" customWidth="1"/>
    <col min="13" max="13" width="10.140625" style="37" bestFit="1" customWidth="1"/>
    <col min="14" max="59" width="9.140625" style="37" customWidth="1"/>
    <col min="60" max="68" width="4.7109375" style="37" customWidth="1"/>
    <col min="69" max="16384" width="11.421875" style="2" customWidth="1"/>
  </cols>
  <sheetData>
    <row r="1" spans="12:59" ht="15" customHeight="1">
      <c r="L1" s="37">
        <f>D11-1</f>
        <v>2013</v>
      </c>
      <c r="M1" s="37">
        <f>D11</f>
        <v>2014</v>
      </c>
      <c r="N1" s="37">
        <f>M1+1</f>
        <v>2015</v>
      </c>
      <c r="O1" s="37">
        <f>N1+1</f>
        <v>2016</v>
      </c>
      <c r="P1" s="37">
        <f>O1+1</f>
        <v>2017</v>
      </c>
      <c r="Q1" s="37">
        <f aca="true" t="shared" si="0" ref="Q1:BG1">P1+1</f>
        <v>2018</v>
      </c>
      <c r="R1" s="37">
        <f t="shared" si="0"/>
        <v>2019</v>
      </c>
      <c r="S1" s="37">
        <f t="shared" si="0"/>
        <v>2020</v>
      </c>
      <c r="T1" s="37">
        <f t="shared" si="0"/>
        <v>2021</v>
      </c>
      <c r="U1" s="37">
        <f t="shared" si="0"/>
        <v>2022</v>
      </c>
      <c r="V1" s="37">
        <f t="shared" si="0"/>
        <v>2023</v>
      </c>
      <c r="W1" s="37">
        <f t="shared" si="0"/>
        <v>2024</v>
      </c>
      <c r="X1" s="37">
        <f t="shared" si="0"/>
        <v>2025</v>
      </c>
      <c r="Y1" s="37">
        <f t="shared" si="0"/>
        <v>2026</v>
      </c>
      <c r="Z1" s="37">
        <f t="shared" si="0"/>
        <v>2027</v>
      </c>
      <c r="AA1" s="37">
        <f t="shared" si="0"/>
        <v>2028</v>
      </c>
      <c r="AB1" s="37">
        <f t="shared" si="0"/>
        <v>2029</v>
      </c>
      <c r="AC1" s="37">
        <f t="shared" si="0"/>
        <v>2030</v>
      </c>
      <c r="AD1" s="37">
        <f t="shared" si="0"/>
        <v>2031</v>
      </c>
      <c r="AE1" s="37">
        <f t="shared" si="0"/>
        <v>2032</v>
      </c>
      <c r="AF1" s="37">
        <f t="shared" si="0"/>
        <v>2033</v>
      </c>
      <c r="AG1" s="37">
        <f t="shared" si="0"/>
        <v>2034</v>
      </c>
      <c r="AH1" s="37">
        <f t="shared" si="0"/>
        <v>2035</v>
      </c>
      <c r="AI1" s="37">
        <f t="shared" si="0"/>
        <v>2036</v>
      </c>
      <c r="AJ1" s="37">
        <f t="shared" si="0"/>
        <v>2037</v>
      </c>
      <c r="AK1" s="37">
        <f t="shared" si="0"/>
        <v>2038</v>
      </c>
      <c r="AL1" s="37">
        <f t="shared" si="0"/>
        <v>2039</v>
      </c>
      <c r="AM1" s="37">
        <f t="shared" si="0"/>
        <v>2040</v>
      </c>
      <c r="AN1" s="37">
        <f t="shared" si="0"/>
        <v>2041</v>
      </c>
      <c r="AO1" s="37">
        <f t="shared" si="0"/>
        <v>2042</v>
      </c>
      <c r="AP1" s="37">
        <f t="shared" si="0"/>
        <v>2043</v>
      </c>
      <c r="AQ1" s="37">
        <f t="shared" si="0"/>
        <v>2044</v>
      </c>
      <c r="AR1" s="37">
        <f t="shared" si="0"/>
        <v>2045</v>
      </c>
      <c r="AS1" s="37">
        <f t="shared" si="0"/>
        <v>2046</v>
      </c>
      <c r="AT1" s="37">
        <f t="shared" si="0"/>
        <v>2047</v>
      </c>
      <c r="AU1" s="37">
        <f t="shared" si="0"/>
        <v>2048</v>
      </c>
      <c r="AV1" s="37">
        <f t="shared" si="0"/>
        <v>2049</v>
      </c>
      <c r="AW1" s="37">
        <f t="shared" si="0"/>
        <v>2050</v>
      </c>
      <c r="AX1" s="37">
        <f t="shared" si="0"/>
        <v>2051</v>
      </c>
      <c r="AY1" s="37">
        <f t="shared" si="0"/>
        <v>2052</v>
      </c>
      <c r="AZ1" s="37">
        <f t="shared" si="0"/>
        <v>2053</v>
      </c>
      <c r="BA1" s="37">
        <f t="shared" si="0"/>
        <v>2054</v>
      </c>
      <c r="BB1" s="37">
        <f t="shared" si="0"/>
        <v>2055</v>
      </c>
      <c r="BC1" s="37">
        <f t="shared" si="0"/>
        <v>2056</v>
      </c>
      <c r="BD1" s="37">
        <f t="shared" si="0"/>
        <v>2057</v>
      </c>
      <c r="BE1" s="37">
        <f t="shared" si="0"/>
        <v>2058</v>
      </c>
      <c r="BF1" s="37">
        <f t="shared" si="0"/>
        <v>2059</v>
      </c>
      <c r="BG1" s="37">
        <f t="shared" si="0"/>
        <v>2060</v>
      </c>
    </row>
    <row r="2" spans="2:59" ht="15" customHeight="1">
      <c r="B2" s="38" t="s">
        <v>15</v>
      </c>
      <c r="G2" s="38" t="s">
        <v>19</v>
      </c>
      <c r="L2" s="37">
        <v>0</v>
      </c>
      <c r="M2" s="37">
        <v>1</v>
      </c>
      <c r="N2" s="37">
        <f>M2+1</f>
        <v>2</v>
      </c>
      <c r="O2" s="37">
        <f>N2+1</f>
        <v>3</v>
      </c>
      <c r="P2" s="37">
        <f aca="true" t="shared" si="1" ref="P2:AN2">O2+1</f>
        <v>4</v>
      </c>
      <c r="Q2" s="37">
        <f t="shared" si="1"/>
        <v>5</v>
      </c>
      <c r="R2" s="37">
        <f t="shared" si="1"/>
        <v>6</v>
      </c>
      <c r="S2" s="37">
        <f t="shared" si="1"/>
        <v>7</v>
      </c>
      <c r="T2" s="37">
        <f t="shared" si="1"/>
        <v>8</v>
      </c>
      <c r="U2" s="37">
        <f t="shared" si="1"/>
        <v>9</v>
      </c>
      <c r="V2" s="37">
        <f t="shared" si="1"/>
        <v>10</v>
      </c>
      <c r="W2" s="37">
        <f t="shared" si="1"/>
        <v>11</v>
      </c>
      <c r="X2" s="37">
        <f t="shared" si="1"/>
        <v>12</v>
      </c>
      <c r="Y2" s="37">
        <f t="shared" si="1"/>
        <v>13</v>
      </c>
      <c r="Z2" s="37">
        <f t="shared" si="1"/>
        <v>14</v>
      </c>
      <c r="AA2" s="37">
        <f t="shared" si="1"/>
        <v>15</v>
      </c>
      <c r="AB2" s="37">
        <f t="shared" si="1"/>
        <v>16</v>
      </c>
      <c r="AC2" s="37">
        <f t="shared" si="1"/>
        <v>17</v>
      </c>
      <c r="AD2" s="37">
        <f t="shared" si="1"/>
        <v>18</v>
      </c>
      <c r="AE2" s="37">
        <f t="shared" si="1"/>
        <v>19</v>
      </c>
      <c r="AF2" s="37">
        <f t="shared" si="1"/>
        <v>20</v>
      </c>
      <c r="AG2" s="37">
        <f t="shared" si="1"/>
        <v>21</v>
      </c>
      <c r="AH2" s="37">
        <f t="shared" si="1"/>
        <v>22</v>
      </c>
      <c r="AI2" s="37">
        <f t="shared" si="1"/>
        <v>23</v>
      </c>
      <c r="AJ2" s="37">
        <f t="shared" si="1"/>
        <v>24</v>
      </c>
      <c r="AK2" s="37">
        <f t="shared" si="1"/>
        <v>25</v>
      </c>
      <c r="AL2" s="37">
        <f t="shared" si="1"/>
        <v>26</v>
      </c>
      <c r="AM2" s="37">
        <f t="shared" si="1"/>
        <v>27</v>
      </c>
      <c r="AN2" s="37">
        <f t="shared" si="1"/>
        <v>28</v>
      </c>
      <c r="AO2" s="37">
        <f>AN2+1</f>
        <v>29</v>
      </c>
      <c r="AP2" s="37">
        <f>AO2+1</f>
        <v>30</v>
      </c>
      <c r="AQ2" s="37">
        <f aca="true" t="shared" si="2" ref="AQ2:BG2">AP2+1</f>
        <v>31</v>
      </c>
      <c r="AR2" s="37">
        <f t="shared" si="2"/>
        <v>32</v>
      </c>
      <c r="AS2" s="37">
        <f t="shared" si="2"/>
        <v>33</v>
      </c>
      <c r="AT2" s="37">
        <f t="shared" si="2"/>
        <v>34</v>
      </c>
      <c r="AU2" s="37">
        <f t="shared" si="2"/>
        <v>35</v>
      </c>
      <c r="AV2" s="37">
        <f t="shared" si="2"/>
        <v>36</v>
      </c>
      <c r="AW2" s="37">
        <f t="shared" si="2"/>
        <v>37</v>
      </c>
      <c r="AX2" s="37">
        <f t="shared" si="2"/>
        <v>38</v>
      </c>
      <c r="AY2" s="37">
        <f t="shared" si="2"/>
        <v>39</v>
      </c>
      <c r="AZ2" s="37">
        <f t="shared" si="2"/>
        <v>40</v>
      </c>
      <c r="BA2" s="37">
        <f t="shared" si="2"/>
        <v>41</v>
      </c>
      <c r="BB2" s="37">
        <f t="shared" si="2"/>
        <v>42</v>
      </c>
      <c r="BC2" s="37">
        <f t="shared" si="2"/>
        <v>43</v>
      </c>
      <c r="BD2" s="37">
        <f t="shared" si="2"/>
        <v>44</v>
      </c>
      <c r="BE2" s="37">
        <f t="shared" si="2"/>
        <v>45</v>
      </c>
      <c r="BF2" s="37">
        <f t="shared" si="2"/>
        <v>46</v>
      </c>
      <c r="BG2" s="37">
        <f t="shared" si="2"/>
        <v>47</v>
      </c>
    </row>
    <row r="3" spans="12:59" ht="15" customHeight="1">
      <c r="L3" s="37" t="s">
        <v>21</v>
      </c>
      <c r="M3" s="39">
        <f>IF(G11-F11&gt;0,H11*12,0)</f>
        <v>4053.96</v>
      </c>
      <c r="N3" s="39">
        <f>IF(G11-F11&gt;M2,H11*12,0)</f>
        <v>4053.96</v>
      </c>
      <c r="O3" s="39">
        <f>IF(G11-F11&gt;N2,H11*12,0)</f>
        <v>4053.96</v>
      </c>
      <c r="P3" s="39">
        <f>IF(G11-F11&gt;O2,H11*12,0)</f>
        <v>4053.96</v>
      </c>
      <c r="Q3" s="39">
        <f>IF(G11-F11&gt;P2,H11*12,0)</f>
        <v>4053.96</v>
      </c>
      <c r="R3" s="39">
        <f>IF(G11-F11&gt;Q2,H11*12,0)</f>
        <v>4053.96</v>
      </c>
      <c r="S3" s="39">
        <f>IF(G11-F11&gt;R2,H11*12,0)</f>
        <v>4053.96</v>
      </c>
      <c r="T3" s="39">
        <f>IF(G11-F11&gt;S2,H11*12,0)</f>
        <v>4053.96</v>
      </c>
      <c r="U3" s="39">
        <f>IF(G11-F11&gt;T2,H11*12,0)</f>
        <v>4053.96</v>
      </c>
      <c r="V3" s="39">
        <f>IF(G11-F11&gt;U2,H11*12,0)</f>
        <v>4053.96</v>
      </c>
      <c r="W3" s="39">
        <f>IF(G11-F11&gt;V2,H11*12,0)</f>
        <v>4053.96</v>
      </c>
      <c r="X3" s="39">
        <f>IF(G11-F11&gt;W2,H11*12,0)</f>
        <v>4053.96</v>
      </c>
      <c r="Y3" s="39">
        <f>IF(G11-F11&gt;X2,H11*12,0)</f>
        <v>4053.96</v>
      </c>
      <c r="Z3" s="39">
        <f>IF(G11-F11&gt;Y2,H11*12,0)</f>
        <v>4053.96</v>
      </c>
      <c r="AA3" s="39">
        <f>IF(G11-F11&gt;Z2,H11*12,0)</f>
        <v>4053.96</v>
      </c>
      <c r="AB3" s="39">
        <f>IF(G11-F11&gt;AA2,H11*12,0)</f>
        <v>4053.96</v>
      </c>
      <c r="AC3" s="39">
        <f>IF(G11-F11&gt;AB2,H11*12,0)</f>
        <v>4053.96</v>
      </c>
      <c r="AD3" s="39">
        <f>IF(G11-F11&gt;AC2,H11*12,0)</f>
        <v>4053.96</v>
      </c>
      <c r="AE3" s="39">
        <f>IF(G11-F11&gt;AD2,H11*12,0)</f>
        <v>4053.96</v>
      </c>
      <c r="AF3" s="39">
        <f>IF(G11-F11&gt;AE2,H11*12,0)</f>
        <v>4053.96</v>
      </c>
      <c r="AG3" s="39">
        <f>IF(G11-F11&gt;AF2,H11*12,0)</f>
        <v>4053.96</v>
      </c>
      <c r="AH3" s="39">
        <f>IF(G11-F11&gt;AG2,H11*12,0)</f>
        <v>4053.96</v>
      </c>
      <c r="AI3" s="39">
        <f>IF(G11-F11&gt;AH2,H11*12,0)</f>
        <v>4053.96</v>
      </c>
      <c r="AJ3" s="39">
        <f>IF(G11-F11&gt;AI2,H11*12,0)</f>
        <v>4053.96</v>
      </c>
      <c r="AK3" s="39">
        <f>IF(G11-F11&gt;AJ2,H11*12,0)</f>
        <v>4053.96</v>
      </c>
      <c r="AL3" s="39">
        <f>IF(G11-F11&gt;AK2,H11*12,0)</f>
        <v>4053.96</v>
      </c>
      <c r="AM3" s="39">
        <f>IF(G11-F11&gt;AL2,H11*12,0)</f>
        <v>4053.96</v>
      </c>
      <c r="AN3" s="39">
        <f>IF(G11-F11&gt;AM2,H11*12,0)</f>
        <v>4053.96</v>
      </c>
      <c r="AO3" s="39">
        <f>IF(G11-F11&gt;AN2,H11*12,0)</f>
        <v>4053.96</v>
      </c>
      <c r="AP3" s="39">
        <f>IF(G11-F11&gt;AO2,H11*12,0)</f>
        <v>4053.96</v>
      </c>
      <c r="AQ3" s="39">
        <f>IF(G11-F11&gt;AP2,H11*12,0)</f>
        <v>4053.96</v>
      </c>
      <c r="AR3" s="39">
        <f>IF(G11-F11&gt;AQ2,H11*12,0)</f>
        <v>4053.96</v>
      </c>
      <c r="AS3" s="39">
        <f>IF(G11-F11&gt;AR2,H11*12,0)</f>
        <v>4053.96</v>
      </c>
      <c r="AT3" s="39">
        <f>IF(G11-F11&gt;AS2,H11*12,0)</f>
        <v>4053.96</v>
      </c>
      <c r="AU3" s="39">
        <f>IF(G11-F11&gt;AT2,H11*12,0)</f>
        <v>4053.96</v>
      </c>
      <c r="AV3" s="39">
        <f>IF(G11-F11&gt;AU2,H11*12,0)</f>
        <v>4053.96</v>
      </c>
      <c r="AW3" s="39">
        <f>IF(G11-F11&gt;AV2,H11*12,0)</f>
        <v>4053.96</v>
      </c>
      <c r="AX3" s="39">
        <f>IF(G11-F11&gt;AW2,H11*12,0)</f>
        <v>4053.96</v>
      </c>
      <c r="AY3" s="39">
        <f>IF(G11-F11&gt;AX2,H11*12,0)</f>
        <v>4053.96</v>
      </c>
      <c r="AZ3" s="39">
        <f>IF(G11-F11&gt;AY2,H11*12,0)</f>
        <v>0</v>
      </c>
      <c r="BA3" s="39">
        <f>IF(G11-F11&gt;AZ2,H11*12,0)</f>
        <v>0</v>
      </c>
      <c r="BB3" s="39">
        <f>IF(G11-F11&gt;BA2,H11*12,0)</f>
        <v>0</v>
      </c>
      <c r="BC3" s="39">
        <f>IF(G11-F11&gt;BB2,H11*12,0)</f>
        <v>0</v>
      </c>
      <c r="BD3" s="39">
        <f>IF(G11-F11&gt;BC2,H11*12,0)</f>
        <v>0</v>
      </c>
      <c r="BE3" s="39">
        <f>IF(G11-F11&gt;BD2,H11*12,0)</f>
        <v>0</v>
      </c>
      <c r="BF3" s="39">
        <f>IF(G11-F11&gt;BE2,H11*12,0)</f>
        <v>0</v>
      </c>
      <c r="BG3" s="39">
        <f>IF(G11-F11&gt;BF2,H11*12,0)</f>
        <v>0</v>
      </c>
    </row>
    <row r="4" spans="2:59" ht="15" customHeight="1">
      <c r="B4" s="2" t="s">
        <v>16</v>
      </c>
      <c r="D4" s="40">
        <f>Eingabeseite!J11</f>
        <v>0</v>
      </c>
      <c r="G4" s="2" t="s">
        <v>41</v>
      </c>
      <c r="I4" s="41">
        <f>Eingabeseite!J49</f>
        <v>0.065</v>
      </c>
      <c r="J4" s="8">
        <f>1+I4</f>
        <v>1.065</v>
      </c>
      <c r="L4" s="37" t="s">
        <v>22</v>
      </c>
      <c r="M4" s="39">
        <f>IF(AND(D12&lt;=M1,E12&gt;M1),H12*12,0)</f>
        <v>0</v>
      </c>
      <c r="N4" s="39">
        <f>IF(AND(D12&lt;=N1,E12&gt;N1),H12*12,0)</f>
        <v>0</v>
      </c>
      <c r="O4" s="39">
        <f>IF(AND(D12&lt;=O1,E12&gt;O1),H12*12,0)</f>
        <v>0</v>
      </c>
      <c r="P4" s="39">
        <f>IF(AND(D12&lt;=P1,E12&gt;P1),H12*12,0)</f>
        <v>0</v>
      </c>
      <c r="Q4" s="39">
        <f>IF(AND(D12&lt;=Q1,E12&gt;Q1),H12*12,0)</f>
        <v>0</v>
      </c>
      <c r="R4" s="39">
        <f>IF(AND(D12&lt;=R1,E12&gt;R1),H12*12,0)</f>
        <v>1271.17643625</v>
      </c>
      <c r="S4" s="39">
        <f>IF(AND(D12&lt;=S1,E12&gt;S1),H12*12,0)</f>
        <v>1271.17643625</v>
      </c>
      <c r="T4" s="39">
        <f>IF(AND(D12&lt;=T1,E12&gt;T1),H12*12,0)</f>
        <v>1271.17643625</v>
      </c>
      <c r="U4" s="39">
        <f>IF(AND(D12&lt;=U1,E12&gt;U1),H12*12,0)</f>
        <v>1271.17643625</v>
      </c>
      <c r="V4" s="39">
        <f>IF(AND(D12&lt;=V1,E12&gt;V1),H12*12,0)</f>
        <v>1271.17643625</v>
      </c>
      <c r="W4" s="39">
        <f>IF(AND(D12&lt;=W1,E12&gt;W1),H12*12,0)</f>
        <v>1271.17643625</v>
      </c>
      <c r="X4" s="39">
        <f>IF(AND(D12&lt;=X1,E12&gt;X1),H12*12,0)</f>
        <v>1271.17643625</v>
      </c>
      <c r="Y4" s="39">
        <f>IF(AND(D12&lt;=Y1,E12&gt;Y1),H12*12,0)</f>
        <v>1271.17643625</v>
      </c>
      <c r="Z4" s="39">
        <f>IF(AND(D12&lt;=Z1,E12&gt;Z1),H12*12,0)</f>
        <v>1271.17643625</v>
      </c>
      <c r="AA4" s="39">
        <f>IF(AND(D12&lt;=AA1,E12&gt;AA1),H12*12,0)</f>
        <v>1271.17643625</v>
      </c>
      <c r="AB4" s="39">
        <f>IF(AND(D12&lt;=AB1,E12&gt;AB1),H12*12,0)</f>
        <v>1271.17643625</v>
      </c>
      <c r="AC4" s="39">
        <f>IF(AND(D12&lt;=AC1,E12&gt;AC1),H12*12,0)</f>
        <v>1271.17643625</v>
      </c>
      <c r="AD4" s="39">
        <f>IF(AND(D12&lt;=AD1,E12&gt;AD1),H12*12,0)</f>
        <v>1271.17643625</v>
      </c>
      <c r="AE4" s="39">
        <f>IF(AND(D12&lt;=AE1,E12&gt;AE1),H12*12,0)</f>
        <v>1271.17643625</v>
      </c>
      <c r="AF4" s="39">
        <f>IF(AND(D12&lt;=AF1,E12&gt;AF1),H12*12,0)</f>
        <v>1271.17643625</v>
      </c>
      <c r="AG4" s="39">
        <f>IF(AND(D12&lt;=AG1,E12&gt;AG1),H12*12,0)</f>
        <v>1271.17643625</v>
      </c>
      <c r="AH4" s="39">
        <f>IF(AND(D12&lt;=AH1,E12&gt;AH1),H12*12,0)</f>
        <v>0</v>
      </c>
      <c r="AI4" s="39">
        <f>IF(AND(D12&lt;=AI1,E12&gt;AI1),H12*12,0)</f>
        <v>0</v>
      </c>
      <c r="AJ4" s="39">
        <f>IF(AND(D12&lt;=AJ1,E12&gt;AJ1),H12*12,0)</f>
        <v>0</v>
      </c>
      <c r="AK4" s="39">
        <f>IF(AND(D12&lt;=AK1,E12&gt;AK1),H12*12,0)</f>
        <v>0</v>
      </c>
      <c r="AL4" s="39">
        <f>IF(AND(D12&lt;=AL1,E12&gt;AL1),H12*12,0)</f>
        <v>0</v>
      </c>
      <c r="AM4" s="39">
        <f>IF(AND(D12&lt;=AM1,E12&gt;AM1),H12*12,0)</f>
        <v>0</v>
      </c>
      <c r="AN4" s="39">
        <f>IF(AND(D12&lt;=AN1,E12&gt;AN1),H12*12,0)</f>
        <v>0</v>
      </c>
      <c r="AO4" s="39">
        <f>IF(AND(D12&lt;=AO1,E12&gt;AO1),H12*12,0)</f>
        <v>0</v>
      </c>
      <c r="AP4" s="39">
        <f>IF(AND(D12&lt;=AP1,E12&gt;AP1),H12*12,0)</f>
        <v>0</v>
      </c>
      <c r="AQ4" s="39">
        <f>IF(AND(D12&lt;=AQ1,E12&gt;AQ1),H12*12,0)</f>
        <v>0</v>
      </c>
      <c r="AR4" s="39">
        <f>IF(AND(D12&lt;=AR1,E12&gt;AR1),H12*12,0)</f>
        <v>0</v>
      </c>
      <c r="AS4" s="39">
        <f>IF(AND(D12&lt;=AS1,E12&gt;AS1),H12*12,0)</f>
        <v>0</v>
      </c>
      <c r="AT4" s="39">
        <f>IF(AND(D12&lt;=AT1,E12&gt;AT1),H12*12,0)</f>
        <v>0</v>
      </c>
      <c r="AU4" s="39">
        <f>IF(AND(D12&lt;=AU1,E12&gt;AU1),H12*12,0)</f>
        <v>0</v>
      </c>
      <c r="AV4" s="39">
        <f>IF(AND(D12&lt;=AV1,E12&gt;AV1),H12*12,0)</f>
        <v>0</v>
      </c>
      <c r="AW4" s="39">
        <f>IF(AND(D12&lt;=AW1,E12&gt;AW1),H12*12,0)</f>
        <v>0</v>
      </c>
      <c r="AX4" s="39">
        <f>IF(AND(D12&lt;=AX1,E12&gt;AX1),H12*12,0)</f>
        <v>0</v>
      </c>
      <c r="AY4" s="39">
        <f>IF(AND(D12&lt;=AY1,E12&gt;AY1),H12*12,0)</f>
        <v>0</v>
      </c>
      <c r="AZ4" s="39">
        <f>IF(AND(D12&lt;=AZ1,E12&gt;AZ1),H12*12,0)</f>
        <v>0</v>
      </c>
      <c r="BA4" s="39">
        <f>IF(AND(D12&lt;=BA1,E12&gt;BA1),H12*12,0)</f>
        <v>0</v>
      </c>
      <c r="BB4" s="39">
        <f>IF(AND(D12&lt;=BB1,E12&gt;BB1),H12*12,0)</f>
        <v>0</v>
      </c>
      <c r="BC4" s="39">
        <f>IF(AND(D12&lt;=BC1,E12&gt;BC1),H12*12,0)</f>
        <v>0</v>
      </c>
      <c r="BD4" s="39">
        <f>IF(AND(D12&lt;=BD1,E12&gt;BD1),H12*12,0)</f>
        <v>0</v>
      </c>
      <c r="BE4" s="39">
        <f>IF(AND(D12&lt;=BE1,E12&gt;BE1),H12*12,0)</f>
        <v>0</v>
      </c>
      <c r="BF4" s="39">
        <f>IF(AND(D12&lt;=BF1,E12&gt;BF1),H12*12,0)</f>
        <v>0</v>
      </c>
      <c r="BG4" s="39">
        <f>IF(AND(D12&lt;=BG1,E12&gt;BG1),H12*12,0)</f>
        <v>0</v>
      </c>
    </row>
    <row r="5" spans="2:59" ht="15" customHeight="1">
      <c r="B5" s="2" t="s">
        <v>11</v>
      </c>
      <c r="D5" s="42">
        <f>Eingabeseite!N12</f>
        <v>5000</v>
      </c>
      <c r="E5" s="43"/>
      <c r="G5" s="2" t="s">
        <v>20</v>
      </c>
      <c r="I5" s="41">
        <f>Eingabeseite!J50</f>
        <v>0.05</v>
      </c>
      <c r="J5" s="8">
        <f>1+I5</f>
        <v>1.05</v>
      </c>
      <c r="L5" s="37" t="s">
        <v>23</v>
      </c>
      <c r="M5" s="39">
        <f>IF(AND(D13&lt;=M1,E13&gt;M1),H13*12,0)</f>
        <v>0</v>
      </c>
      <c r="N5" s="39">
        <f>IF(AND(D13&lt;=N1,E13&gt;N1),H13*12,0)</f>
        <v>0</v>
      </c>
      <c r="O5" s="39">
        <f>IF(AND(D13&lt;=O1,E13&gt;O1),H13*12,0)</f>
        <v>0</v>
      </c>
      <c r="P5" s="39">
        <f>IF(AND(D13&lt;=P1,E13&gt;P1),H13*12,0)</f>
        <v>0</v>
      </c>
      <c r="Q5" s="39">
        <f>IF(AND(D13&lt;=Q1,E13&gt;Q1),H13*12,0)</f>
        <v>0</v>
      </c>
      <c r="R5" s="39">
        <f>IF(AND(D13&lt;=R1,E13&gt;R1),H13*12,0)</f>
        <v>0</v>
      </c>
      <c r="S5" s="39">
        <f>IF(AND(D13&lt;=S1,E13&gt;S1),H13*12,0)</f>
        <v>0</v>
      </c>
      <c r="T5" s="39">
        <f>IF(AND(D13&lt;=T1,E13&gt;T1),H13*12,0)</f>
        <v>2769.1736317875</v>
      </c>
      <c r="U5" s="39">
        <f>IF(AND(D13&lt;=U1,E13&gt;U1),H13*12,0)</f>
        <v>2769.1736317875</v>
      </c>
      <c r="V5" s="39">
        <f>IF(AND(D13&lt;=V1,E13&gt;V1),H13*12,0)</f>
        <v>2769.1736317875</v>
      </c>
      <c r="W5" s="39">
        <f>IF(AND(D13&lt;=W1,E13&gt;W1),H13*12,0)</f>
        <v>2769.1736317875</v>
      </c>
      <c r="X5" s="39">
        <f>IF(AND(D13&lt;=X1,E13&gt;X1),H13*12,0)</f>
        <v>2769.1736317875</v>
      </c>
      <c r="Y5" s="39">
        <f>IF(AND(D13&lt;=Y1,E13&gt;Y1),H13*12,0)</f>
        <v>2769.1736317875</v>
      </c>
      <c r="Z5" s="39">
        <f>IF(AND(D13&lt;=Z1,E13&gt;Z1),H13*12,0)</f>
        <v>2769.1736317875</v>
      </c>
      <c r="AA5" s="39">
        <f>IF(AND(D13&lt;=AA1,E13&gt;AA1),H13*12,0)</f>
        <v>2769.1736317875</v>
      </c>
      <c r="AB5" s="39">
        <f>IF(AND(D13&lt;=AB1,E13&gt;AB1),H13*12,0)</f>
        <v>2769.1736317875</v>
      </c>
      <c r="AC5" s="39">
        <f>IF(AND(D13&lt;=AC1,E13&gt;AC1),H13*12,0)</f>
        <v>2769.1736317875</v>
      </c>
      <c r="AD5" s="39">
        <f>IF(AND(D13&lt;=AD1,E13&gt;AD1),H13*12,0)</f>
        <v>2769.1736317875</v>
      </c>
      <c r="AE5" s="39">
        <f>IF(AND(D13&lt;=AE1,E13&gt;AE1),H13*12,0)</f>
        <v>2769.1736317875</v>
      </c>
      <c r="AF5" s="39">
        <f>IF(AND(D13&lt;=AF1,E13&gt;AF1),H13*12,0)</f>
        <v>2769.1736317875</v>
      </c>
      <c r="AG5" s="39">
        <f>IF(AND(D13&lt;=AG1,E13&gt;AG1),H13*12,0)</f>
        <v>2769.1736317875</v>
      </c>
      <c r="AH5" s="39">
        <f>IF(AND(D13&lt;=AH1,E13&gt;AH1),H13*12,0)</f>
        <v>2769.1736317875</v>
      </c>
      <c r="AI5" s="39">
        <f>IF(AND(D13&lt;=AI1,E13&gt;AI1),H13*12,0)</f>
        <v>2769.1736317875</v>
      </c>
      <c r="AJ5" s="39">
        <f>IF(AND(D13&lt;=AJ1,E13&gt;AJ1),H13*12,0)</f>
        <v>2769.1736317875</v>
      </c>
      <c r="AK5" s="39">
        <f>IF(AND(D13&lt;=AK1,E13&gt;AK1),H13*12,0)</f>
        <v>2769.1736317875</v>
      </c>
      <c r="AL5" s="39">
        <f>IF(AND(D13&lt;=AL1,E13&gt;AL1),H13*12,0)</f>
        <v>2769.1736317875</v>
      </c>
      <c r="AM5" s="39">
        <f>IF(AND(D13&lt;=AM1,E13&gt;AM1),H13*12,0)</f>
        <v>2769.1736317875</v>
      </c>
      <c r="AN5" s="39">
        <f>IF(AND(D13&lt;=AN1,E13&gt;AN1),H13*12,0)</f>
        <v>2769.1736317875</v>
      </c>
      <c r="AO5" s="39">
        <f>IF(AND(D13&lt;=AO1,E13&gt;AO1),H13*12,0)</f>
        <v>2769.1736317875</v>
      </c>
      <c r="AP5" s="39">
        <f>IF(AND(D13&lt;=AP1,E13&gt;AP1),H13*12,0)</f>
        <v>2769.1736317875</v>
      </c>
      <c r="AQ5" s="39">
        <f>IF(AND(D13&lt;=AQ1,E13&gt;AQ1),H13*12,0)</f>
        <v>2769.1736317875</v>
      </c>
      <c r="AR5" s="39">
        <f>IF(AND(D13&lt;=AR1,E13&gt;AR1),H13*12,0)</f>
        <v>2769.1736317875</v>
      </c>
      <c r="AS5" s="39">
        <f>IF(AND(D13&lt;=AS1,E13&gt;AS1),H13*12,0)</f>
        <v>0</v>
      </c>
      <c r="AT5" s="39">
        <f>IF(AND(D13&lt;=AT1,E13&gt;AT1),H13*12,0)</f>
        <v>0</v>
      </c>
      <c r="AU5" s="39">
        <f>IF(AND(D13&lt;=AU1,E13&gt;AU1),H13*12,0)</f>
        <v>0</v>
      </c>
      <c r="AV5" s="39">
        <f>IF(AND(D13&lt;=AV1,E13&gt;AV1),H13*12,0)</f>
        <v>0</v>
      </c>
      <c r="AW5" s="39">
        <f>IF(AND(D13&lt;=AW1,E13&gt;AW1),H13*12,0)</f>
        <v>0</v>
      </c>
      <c r="AX5" s="39">
        <f>IF(AND(D13&lt;=AX1,E13&gt;AX1),H13*12,0)</f>
        <v>0</v>
      </c>
      <c r="AY5" s="39">
        <f>IF(AND(D13&lt;=AY1,E13&gt;AY1),H13*12,0)</f>
        <v>0</v>
      </c>
      <c r="AZ5" s="39">
        <f>IF(AND(D13&lt;=AZ1,E13&gt;AZ1),H13*12,0)</f>
        <v>0</v>
      </c>
      <c r="BA5" s="39">
        <f>IF(AND(D13&lt;=BA1,E13&gt;BA1),H13*12,0)</f>
        <v>0</v>
      </c>
      <c r="BB5" s="39">
        <f>IF(AND(D13&lt;=BB1,E13&gt;BB1),H13*12,0)</f>
        <v>0</v>
      </c>
      <c r="BC5" s="39">
        <f>IF(AND(D13&lt;=BC1,E13&gt;BC1),H13*12,0)</f>
        <v>0</v>
      </c>
      <c r="BD5" s="39">
        <f>IF(AND(D13&lt;=BD1,E13&gt;BD1),H13*12,0)</f>
        <v>0</v>
      </c>
      <c r="BE5" s="39">
        <f>IF(AND(D13&lt;=BE1,E13&gt;BE1),H13*12,0)</f>
        <v>0</v>
      </c>
      <c r="BF5" s="39">
        <f>IF(AND(D13&lt;=BF1,E13&gt;BF1),H13*12,0)</f>
        <v>0</v>
      </c>
      <c r="BG5" s="39">
        <f>IF(AND(D13&lt;=BG1,E13&gt;BG1),H13*12,0)</f>
        <v>0</v>
      </c>
    </row>
    <row r="6" spans="2:59" ht="15" customHeight="1">
      <c r="B6" s="2" t="s">
        <v>14</v>
      </c>
      <c r="D6" s="40">
        <f>Eingabeseite!N15</f>
        <v>2</v>
      </c>
      <c r="L6" s="37" t="s">
        <v>24</v>
      </c>
      <c r="M6" s="39">
        <f>IF(AND(D14&lt;=M1,E14&gt;M1),H14*12,0)</f>
        <v>0</v>
      </c>
      <c r="N6" s="39">
        <f>IF(AND(D14&lt;=N1,E14&gt;N1),H14*12,0)</f>
        <v>0</v>
      </c>
      <c r="O6" s="39">
        <f>IF(AND(D14&lt;=O1,E14&gt;O1),H14*12,0)</f>
        <v>0</v>
      </c>
      <c r="P6" s="39">
        <f>IF(AND(D14&lt;=P1,E14&gt;P1),H14*12,0)</f>
        <v>0</v>
      </c>
      <c r="Q6" s="39">
        <f>IF(AND(D14&lt;=Q1,E14&gt;Q1),H14*12,0)</f>
        <v>0</v>
      </c>
      <c r="R6" s="39">
        <f>IF(AND(D14&lt;=R1,E14&gt;R1),H14*12,0)</f>
        <v>4594.613625000001</v>
      </c>
      <c r="S6" s="39">
        <f>IF(AND(D14&lt;=S1,E14&gt;S1),H14*12,0)</f>
        <v>4594.613625000001</v>
      </c>
      <c r="T6" s="39">
        <f>IF(AND(D14&lt;=T1,E14&gt;T1),H14*12,0)</f>
        <v>4594.613625000001</v>
      </c>
      <c r="U6" s="39">
        <f>IF(AND(D14&lt;=U1,E14&gt;U1),H14*12,0)</f>
        <v>4594.613625000001</v>
      </c>
      <c r="V6" s="39">
        <f>IF(AND(D14&lt;=V1,E14&gt;V1),H14*12,0)</f>
        <v>4594.613625000001</v>
      </c>
      <c r="W6" s="39">
        <f>IF(AND(D14&lt;=W1,E14&gt;W1),H14*12,0)</f>
        <v>0</v>
      </c>
      <c r="X6" s="39">
        <f>IF(AND(D14&lt;=X1,E14&gt;X1),H14*12,0)</f>
        <v>0</v>
      </c>
      <c r="Y6" s="39">
        <f>IF(AND(D14&lt;=Y1,E14&gt;Y1),H14*12,0)</f>
        <v>0</v>
      </c>
      <c r="Z6" s="39">
        <f>IF(AND(D14&lt;=Z1,E14&gt;Z1),H14*12,0)</f>
        <v>0</v>
      </c>
      <c r="AA6" s="39">
        <f>IF(AND(D14&lt;=AA1,E14&gt;AA1),H14*12,0)</f>
        <v>0</v>
      </c>
      <c r="AB6" s="39">
        <f>IF(AND(D14&lt;=AB1,E14&gt;AB1),H14*12,0)</f>
        <v>0</v>
      </c>
      <c r="AC6" s="39">
        <f>IF(AND(D14&lt;=AC1,E14&gt;AC1),H14*12,0)</f>
        <v>0</v>
      </c>
      <c r="AD6" s="39">
        <f>IF(AND(D14&lt;=AD1,E14&gt;AD1),H14*12,0)</f>
        <v>0</v>
      </c>
      <c r="AE6" s="39">
        <f>IF(AND(D14&lt;=AE1,E14&gt;AE1),H14*12,0)</f>
        <v>0</v>
      </c>
      <c r="AF6" s="39">
        <f>IF(AND(D14&lt;=AF1,E14&gt;AF1),H14*12,0)</f>
        <v>0</v>
      </c>
      <c r="AG6" s="39">
        <f>IF(AND(D14&lt;=AG1,E14&gt;AG1),H14*12,0)</f>
        <v>0</v>
      </c>
      <c r="AH6" s="39">
        <f>IF(AND(D14&lt;=AH1,E14&gt;AH1),H14*12,0)</f>
        <v>0</v>
      </c>
      <c r="AI6" s="39">
        <f>IF(AND(D14&lt;=AI1,E14&gt;AI1),H14*12,0)</f>
        <v>0</v>
      </c>
      <c r="AJ6" s="39">
        <f>IF(AND(D14&lt;=AJ1,E14&gt;AJ1),H14*12,0)</f>
        <v>0</v>
      </c>
      <c r="AK6" s="39">
        <f>IF(AND(D14&lt;=AK1,E14&gt;AK1),H14*12,0)</f>
        <v>0</v>
      </c>
      <c r="AL6" s="39">
        <f>IF(AND(D14&lt;=AL1,E14&gt;AL1),H14*12,0)</f>
        <v>0</v>
      </c>
      <c r="AM6" s="39">
        <f>IF(AND(D14&lt;=AM1,E14&gt;AM1),H14*12,0)</f>
        <v>0</v>
      </c>
      <c r="AN6" s="39">
        <f>IF(AND(D14&lt;=AN1,E14&gt;AN1),H14*12,0)</f>
        <v>0</v>
      </c>
      <c r="AO6" s="39">
        <f>IF(AND(D14&lt;=AO1,E14&gt;AO1),H14*12,0)</f>
        <v>0</v>
      </c>
      <c r="AP6" s="39">
        <f>IF(AND(D14&lt;=AP1,E14&gt;AP1),H14*12,0)</f>
        <v>0</v>
      </c>
      <c r="AQ6" s="39">
        <f>IF(AND(D14&lt;=AQ1,E14&gt;AQ1),H14*12,0)</f>
        <v>0</v>
      </c>
      <c r="AR6" s="39">
        <f>IF(AND(D14&lt;=AR1,E14&gt;AR1),H14*12,0)</f>
        <v>0</v>
      </c>
      <c r="AS6" s="39">
        <f>IF(AND(D14&lt;=AS1,E14&gt;AS1),H14*12,0)</f>
        <v>0</v>
      </c>
      <c r="AT6" s="39">
        <f>IF(AND(D14&lt;=AT1,E14&gt;AT1),H14*12,0)</f>
        <v>0</v>
      </c>
      <c r="AU6" s="39">
        <f>IF(AND(D14&lt;=AU1,E14&gt;AU1),H14*12,0)</f>
        <v>0</v>
      </c>
      <c r="AV6" s="39">
        <f>IF(AND(D14&lt;=AV1,E14&gt;AV1),H14*12,0)</f>
        <v>0</v>
      </c>
      <c r="AW6" s="39">
        <f>IF(AND(D14&lt;=AW1,E14&gt;AW1),H14*12,0)</f>
        <v>0</v>
      </c>
      <c r="AX6" s="39">
        <f>IF(AND(D14&lt;=AX1,E14&gt;AX1),H14*12,0)</f>
        <v>0</v>
      </c>
      <c r="AY6" s="39">
        <f>IF(AND(D14&lt;=AY1,E14&gt;AY1),H14*12,0)</f>
        <v>0</v>
      </c>
      <c r="AZ6" s="39">
        <f>IF(AND(D14&lt;=AZ1,E14&gt;AZ1),H14*12,0)</f>
        <v>0</v>
      </c>
      <c r="BA6" s="39">
        <f>IF(AND(D14&lt;=BA1,E14&gt;BA1),H14*12,0)</f>
        <v>0</v>
      </c>
      <c r="BB6" s="39">
        <f>IF(AND(D14&lt;=BB1,E14&gt;BB1),H14*12,0)</f>
        <v>0</v>
      </c>
      <c r="BC6" s="39">
        <f>IF(AND(D14&lt;=BC1,E14&gt;BC1),H14*12,0)</f>
        <v>0</v>
      </c>
      <c r="BD6" s="39">
        <f>IF(AND(D14&lt;=BD1,E14&gt;BD1),H14*12,0)</f>
        <v>0</v>
      </c>
      <c r="BE6" s="39">
        <f>IF(AND(D14&lt;=BE1,E14&gt;BE1),H14*12,0)</f>
        <v>0</v>
      </c>
      <c r="BF6" s="39">
        <f>IF(AND(D14&lt;=BF1,E14&gt;BF1),H14*12,0)</f>
        <v>0</v>
      </c>
      <c r="BG6" s="39">
        <f>IF(AND(D14&lt;=BG1,E14&gt;BG1),H14*12,0)</f>
        <v>0</v>
      </c>
    </row>
    <row r="7" spans="12:59" ht="15" customHeight="1">
      <c r="L7" s="37" t="s">
        <v>27</v>
      </c>
      <c r="M7" s="8">
        <f>J5</f>
        <v>1.05</v>
      </c>
      <c r="N7" s="8">
        <f>M7</f>
        <v>1.05</v>
      </c>
      <c r="O7" s="8">
        <f aca="true" t="shared" si="3" ref="O7:BG7">N7</f>
        <v>1.05</v>
      </c>
      <c r="P7" s="8">
        <f t="shared" si="3"/>
        <v>1.05</v>
      </c>
      <c r="Q7" s="8">
        <f t="shared" si="3"/>
        <v>1.05</v>
      </c>
      <c r="R7" s="8">
        <f t="shared" si="3"/>
        <v>1.05</v>
      </c>
      <c r="S7" s="8">
        <f t="shared" si="3"/>
        <v>1.05</v>
      </c>
      <c r="T7" s="8">
        <f t="shared" si="3"/>
        <v>1.05</v>
      </c>
      <c r="U7" s="8">
        <f t="shared" si="3"/>
        <v>1.05</v>
      </c>
      <c r="V7" s="8">
        <f t="shared" si="3"/>
        <v>1.05</v>
      </c>
      <c r="W7" s="8">
        <f t="shared" si="3"/>
        <v>1.05</v>
      </c>
      <c r="X7" s="8">
        <f t="shared" si="3"/>
        <v>1.05</v>
      </c>
      <c r="Y7" s="8">
        <f t="shared" si="3"/>
        <v>1.05</v>
      </c>
      <c r="Z7" s="8">
        <f t="shared" si="3"/>
        <v>1.05</v>
      </c>
      <c r="AA7" s="8">
        <f t="shared" si="3"/>
        <v>1.05</v>
      </c>
      <c r="AB7" s="8">
        <f t="shared" si="3"/>
        <v>1.05</v>
      </c>
      <c r="AC7" s="8">
        <f t="shared" si="3"/>
        <v>1.05</v>
      </c>
      <c r="AD7" s="8">
        <f t="shared" si="3"/>
        <v>1.05</v>
      </c>
      <c r="AE7" s="8">
        <f t="shared" si="3"/>
        <v>1.05</v>
      </c>
      <c r="AF7" s="8">
        <f t="shared" si="3"/>
        <v>1.05</v>
      </c>
      <c r="AG7" s="8">
        <f t="shared" si="3"/>
        <v>1.05</v>
      </c>
      <c r="AH7" s="8">
        <f t="shared" si="3"/>
        <v>1.05</v>
      </c>
      <c r="AI7" s="8">
        <f t="shared" si="3"/>
        <v>1.05</v>
      </c>
      <c r="AJ7" s="8">
        <f t="shared" si="3"/>
        <v>1.05</v>
      </c>
      <c r="AK7" s="8">
        <f t="shared" si="3"/>
        <v>1.05</v>
      </c>
      <c r="AL7" s="8">
        <f t="shared" si="3"/>
        <v>1.05</v>
      </c>
      <c r="AM7" s="8">
        <f t="shared" si="3"/>
        <v>1.05</v>
      </c>
      <c r="AN7" s="8">
        <f t="shared" si="3"/>
        <v>1.05</v>
      </c>
      <c r="AO7" s="8">
        <f t="shared" si="3"/>
        <v>1.05</v>
      </c>
      <c r="AP7" s="8">
        <f t="shared" si="3"/>
        <v>1.05</v>
      </c>
      <c r="AQ7" s="8">
        <f t="shared" si="3"/>
        <v>1.05</v>
      </c>
      <c r="AR7" s="8">
        <f t="shared" si="3"/>
        <v>1.05</v>
      </c>
      <c r="AS7" s="8">
        <f t="shared" si="3"/>
        <v>1.05</v>
      </c>
      <c r="AT7" s="8">
        <f t="shared" si="3"/>
        <v>1.05</v>
      </c>
      <c r="AU7" s="8">
        <f t="shared" si="3"/>
        <v>1.05</v>
      </c>
      <c r="AV7" s="8">
        <f t="shared" si="3"/>
        <v>1.05</v>
      </c>
      <c r="AW7" s="8">
        <f t="shared" si="3"/>
        <v>1.05</v>
      </c>
      <c r="AX7" s="8">
        <f t="shared" si="3"/>
        <v>1.05</v>
      </c>
      <c r="AY7" s="8">
        <f t="shared" si="3"/>
        <v>1.05</v>
      </c>
      <c r="AZ7" s="8">
        <f t="shared" si="3"/>
        <v>1.05</v>
      </c>
      <c r="BA7" s="8">
        <f t="shared" si="3"/>
        <v>1.05</v>
      </c>
      <c r="BB7" s="8">
        <f t="shared" si="3"/>
        <v>1.05</v>
      </c>
      <c r="BC7" s="8">
        <f t="shared" si="3"/>
        <v>1.05</v>
      </c>
      <c r="BD7" s="8">
        <f t="shared" si="3"/>
        <v>1.05</v>
      </c>
      <c r="BE7" s="8">
        <f t="shared" si="3"/>
        <v>1.05</v>
      </c>
      <c r="BF7" s="8">
        <f t="shared" si="3"/>
        <v>1.05</v>
      </c>
      <c r="BG7" s="8">
        <f t="shared" si="3"/>
        <v>1.05</v>
      </c>
    </row>
    <row r="8" spans="2:59" ht="15" customHeight="1">
      <c r="B8" s="38" t="s">
        <v>0</v>
      </c>
      <c r="L8" s="44" t="s">
        <v>54</v>
      </c>
      <c r="M8" s="45">
        <f>M3</f>
        <v>4053.96</v>
      </c>
      <c r="N8" s="45">
        <f>IF(N3&gt;0,M8*M7,0)</f>
        <v>4256.658</v>
      </c>
      <c r="O8" s="45">
        <f>IF(O3&gt;0,N8*N7,0)</f>
        <v>4469.490900000001</v>
      </c>
      <c r="P8" s="45">
        <f>IF(P3&gt;0,O8*O7,0)</f>
        <v>4692.965445000001</v>
      </c>
      <c r="Q8" s="45">
        <f aca="true" t="shared" si="4" ref="Q8:BG8">IF(Q3&gt;0,P8*P7,0)</f>
        <v>4927.613717250001</v>
      </c>
      <c r="R8" s="45">
        <f t="shared" si="4"/>
        <v>5173.9944031125015</v>
      </c>
      <c r="S8" s="45">
        <f t="shared" si="4"/>
        <v>5432.6941232681265</v>
      </c>
      <c r="T8" s="45">
        <f t="shared" si="4"/>
        <v>5704.328829431533</v>
      </c>
      <c r="U8" s="45">
        <f t="shared" si="4"/>
        <v>5989.545270903111</v>
      </c>
      <c r="V8" s="45">
        <f t="shared" si="4"/>
        <v>6289.022534448266</v>
      </c>
      <c r="W8" s="45">
        <f t="shared" si="4"/>
        <v>6603.473661170679</v>
      </c>
      <c r="X8" s="45">
        <f t="shared" si="4"/>
        <v>6933.647344229214</v>
      </c>
      <c r="Y8" s="45">
        <f t="shared" si="4"/>
        <v>7280.329711440674</v>
      </c>
      <c r="Z8" s="45">
        <f t="shared" si="4"/>
        <v>7644.346197012708</v>
      </c>
      <c r="AA8" s="45">
        <f t="shared" si="4"/>
        <v>8026.563506863344</v>
      </c>
      <c r="AB8" s="45">
        <f t="shared" si="4"/>
        <v>8427.891682206511</v>
      </c>
      <c r="AC8" s="45">
        <f t="shared" si="4"/>
        <v>8849.286266316838</v>
      </c>
      <c r="AD8" s="45">
        <f t="shared" si="4"/>
        <v>9291.75057963268</v>
      </c>
      <c r="AE8" s="45">
        <f t="shared" si="4"/>
        <v>9756.338108614314</v>
      </c>
      <c r="AF8" s="45">
        <f t="shared" si="4"/>
        <v>10244.15501404503</v>
      </c>
      <c r="AG8" s="45">
        <f t="shared" si="4"/>
        <v>10756.362764747282</v>
      </c>
      <c r="AH8" s="45">
        <f t="shared" si="4"/>
        <v>11294.180902984646</v>
      </c>
      <c r="AI8" s="45">
        <f t="shared" si="4"/>
        <v>11858.88994813388</v>
      </c>
      <c r="AJ8" s="45">
        <f t="shared" si="4"/>
        <v>12451.834445540573</v>
      </c>
      <c r="AK8" s="45">
        <f t="shared" si="4"/>
        <v>13074.426167817603</v>
      </c>
      <c r="AL8" s="45">
        <f t="shared" si="4"/>
        <v>13728.147476208484</v>
      </c>
      <c r="AM8" s="45">
        <f t="shared" si="4"/>
        <v>14414.554850018909</v>
      </c>
      <c r="AN8" s="45">
        <f t="shared" si="4"/>
        <v>15135.282592519856</v>
      </c>
      <c r="AO8" s="45">
        <f t="shared" si="4"/>
        <v>15892.04672214585</v>
      </c>
      <c r="AP8" s="45">
        <f t="shared" si="4"/>
        <v>16686.649058253144</v>
      </c>
      <c r="AQ8" s="45">
        <f t="shared" si="4"/>
        <v>17520.981511165803</v>
      </c>
      <c r="AR8" s="45">
        <f t="shared" si="4"/>
        <v>18397.030586724093</v>
      </c>
      <c r="AS8" s="45">
        <f t="shared" si="4"/>
        <v>19316.8821160603</v>
      </c>
      <c r="AT8" s="45">
        <f t="shared" si="4"/>
        <v>20282.726221863315</v>
      </c>
      <c r="AU8" s="45">
        <f t="shared" si="4"/>
        <v>21296.862532956482</v>
      </c>
      <c r="AV8" s="45">
        <f t="shared" si="4"/>
        <v>22361.705659604308</v>
      </c>
      <c r="AW8" s="45">
        <f t="shared" si="4"/>
        <v>23479.790942584525</v>
      </c>
      <c r="AX8" s="45">
        <f t="shared" si="4"/>
        <v>24653.78048971375</v>
      </c>
      <c r="AY8" s="45">
        <f t="shared" si="4"/>
        <v>25886.469514199438</v>
      </c>
      <c r="AZ8" s="45">
        <f t="shared" si="4"/>
        <v>0</v>
      </c>
      <c r="BA8" s="45">
        <f t="shared" si="4"/>
        <v>0</v>
      </c>
      <c r="BB8" s="45">
        <f t="shared" si="4"/>
        <v>0</v>
      </c>
      <c r="BC8" s="45">
        <f t="shared" si="4"/>
        <v>0</v>
      </c>
      <c r="BD8" s="45">
        <f t="shared" si="4"/>
        <v>0</v>
      </c>
      <c r="BE8" s="45">
        <f t="shared" si="4"/>
        <v>0</v>
      </c>
      <c r="BF8" s="45">
        <f t="shared" si="4"/>
        <v>0</v>
      </c>
      <c r="BG8" s="45">
        <f t="shared" si="4"/>
        <v>0</v>
      </c>
    </row>
    <row r="9" spans="12:59" ht="15" customHeight="1">
      <c r="L9" s="37" t="s">
        <v>55</v>
      </c>
      <c r="M9" s="39">
        <f>M4</f>
        <v>0</v>
      </c>
      <c r="N9" s="39">
        <f>IF(OR(N4-M4&gt;0,N4-M4&lt;0),N4,M9*M7)</f>
        <v>0</v>
      </c>
      <c r="O9" s="39">
        <f aca="true" t="shared" si="5" ref="O9:BG9">IF(OR(O4-N4&gt;0,O4-N4&lt;0),O4,N9*N7)</f>
        <v>0</v>
      </c>
      <c r="P9" s="39">
        <f t="shared" si="5"/>
        <v>0</v>
      </c>
      <c r="Q9" s="39">
        <f t="shared" si="5"/>
        <v>0</v>
      </c>
      <c r="R9" s="39">
        <f t="shared" si="5"/>
        <v>1271.17643625</v>
      </c>
      <c r="S9" s="39">
        <f t="shared" si="5"/>
        <v>1334.7352580625002</v>
      </c>
      <c r="T9" s="39">
        <f t="shared" si="5"/>
        <v>1401.4720209656252</v>
      </c>
      <c r="U9" s="39">
        <f t="shared" si="5"/>
        <v>1471.5456220139065</v>
      </c>
      <c r="V9" s="39">
        <f t="shared" si="5"/>
        <v>1545.122903114602</v>
      </c>
      <c r="W9" s="39">
        <f t="shared" si="5"/>
        <v>1622.379048270332</v>
      </c>
      <c r="X9" s="39">
        <f t="shared" si="5"/>
        <v>1703.4980006838487</v>
      </c>
      <c r="Y9" s="39">
        <f t="shared" si="5"/>
        <v>1788.672900718041</v>
      </c>
      <c r="Z9" s="39">
        <f t="shared" si="5"/>
        <v>1878.1065457539432</v>
      </c>
      <c r="AA9" s="39">
        <f t="shared" si="5"/>
        <v>1972.0118730416405</v>
      </c>
      <c r="AB9" s="39">
        <f t="shared" si="5"/>
        <v>2070.6124666937226</v>
      </c>
      <c r="AC9" s="39">
        <f t="shared" si="5"/>
        <v>2174.143090028409</v>
      </c>
      <c r="AD9" s="39">
        <f t="shared" si="5"/>
        <v>2282.8502445298295</v>
      </c>
      <c r="AE9" s="39">
        <f t="shared" si="5"/>
        <v>2396.992756756321</v>
      </c>
      <c r="AF9" s="39">
        <f t="shared" si="5"/>
        <v>2516.842394594137</v>
      </c>
      <c r="AG9" s="39">
        <f t="shared" si="5"/>
        <v>2642.6845143238443</v>
      </c>
      <c r="AH9" s="39">
        <f t="shared" si="5"/>
        <v>0</v>
      </c>
      <c r="AI9" s="39">
        <f t="shared" si="5"/>
        <v>0</v>
      </c>
      <c r="AJ9" s="39">
        <f t="shared" si="5"/>
        <v>0</v>
      </c>
      <c r="AK9" s="39">
        <f t="shared" si="5"/>
        <v>0</v>
      </c>
      <c r="AL9" s="39">
        <f t="shared" si="5"/>
        <v>0</v>
      </c>
      <c r="AM9" s="39">
        <f t="shared" si="5"/>
        <v>0</v>
      </c>
      <c r="AN9" s="39">
        <f t="shared" si="5"/>
        <v>0</v>
      </c>
      <c r="AO9" s="39">
        <f t="shared" si="5"/>
        <v>0</v>
      </c>
      <c r="AP9" s="39">
        <f t="shared" si="5"/>
        <v>0</v>
      </c>
      <c r="AQ9" s="39">
        <f t="shared" si="5"/>
        <v>0</v>
      </c>
      <c r="AR9" s="39">
        <f t="shared" si="5"/>
        <v>0</v>
      </c>
      <c r="AS9" s="39">
        <f t="shared" si="5"/>
        <v>0</v>
      </c>
      <c r="AT9" s="39">
        <f t="shared" si="5"/>
        <v>0</v>
      </c>
      <c r="AU9" s="39">
        <f t="shared" si="5"/>
        <v>0</v>
      </c>
      <c r="AV9" s="39">
        <f t="shared" si="5"/>
        <v>0</v>
      </c>
      <c r="AW9" s="39">
        <f t="shared" si="5"/>
        <v>0</v>
      </c>
      <c r="AX9" s="39">
        <f t="shared" si="5"/>
        <v>0</v>
      </c>
      <c r="AY9" s="39">
        <f t="shared" si="5"/>
        <v>0</v>
      </c>
      <c r="AZ9" s="39">
        <f t="shared" si="5"/>
        <v>0</v>
      </c>
      <c r="BA9" s="39">
        <f t="shared" si="5"/>
        <v>0</v>
      </c>
      <c r="BB9" s="39">
        <f t="shared" si="5"/>
        <v>0</v>
      </c>
      <c r="BC9" s="39">
        <f t="shared" si="5"/>
        <v>0</v>
      </c>
      <c r="BD9" s="39">
        <f t="shared" si="5"/>
        <v>0</v>
      </c>
      <c r="BE9" s="39">
        <f t="shared" si="5"/>
        <v>0</v>
      </c>
      <c r="BF9" s="39">
        <f t="shared" si="5"/>
        <v>0</v>
      </c>
      <c r="BG9" s="39">
        <f t="shared" si="5"/>
        <v>0</v>
      </c>
    </row>
    <row r="10" spans="2:59" ht="15" customHeight="1">
      <c r="B10" s="46"/>
      <c r="C10" s="46" t="s">
        <v>5</v>
      </c>
      <c r="D10" s="46" t="s">
        <v>31</v>
      </c>
      <c r="E10" s="46" t="s">
        <v>26</v>
      </c>
      <c r="F10" s="46" t="s">
        <v>32</v>
      </c>
      <c r="G10" s="46" t="s">
        <v>33</v>
      </c>
      <c r="H10" s="46" t="s">
        <v>49</v>
      </c>
      <c r="I10" s="46" t="s">
        <v>50</v>
      </c>
      <c r="L10" s="47" t="s">
        <v>63</v>
      </c>
      <c r="M10" s="45">
        <f>M5</f>
        <v>0</v>
      </c>
      <c r="N10" s="45">
        <f>IF(OR(N5-M5&gt;0,N5-M5&lt;0),N5,M10*M7)</f>
        <v>0</v>
      </c>
      <c r="O10" s="45">
        <f aca="true" t="shared" si="6" ref="O10:BG10">IF(OR(O5-N5&gt;0,O5-N5&lt;0),O5,N10*N7)</f>
        <v>0</v>
      </c>
      <c r="P10" s="45">
        <f t="shared" si="6"/>
        <v>0</v>
      </c>
      <c r="Q10" s="45">
        <f t="shared" si="6"/>
        <v>0</v>
      </c>
      <c r="R10" s="45">
        <f t="shared" si="6"/>
        <v>0</v>
      </c>
      <c r="S10" s="45">
        <f t="shared" si="6"/>
        <v>0</v>
      </c>
      <c r="T10" s="45">
        <f t="shared" si="6"/>
        <v>2769.1736317875</v>
      </c>
      <c r="U10" s="45">
        <f t="shared" si="6"/>
        <v>2907.632313376875</v>
      </c>
      <c r="V10" s="45">
        <f t="shared" si="6"/>
        <v>3053.013929045719</v>
      </c>
      <c r="W10" s="45">
        <f t="shared" si="6"/>
        <v>3205.664625498005</v>
      </c>
      <c r="X10" s="45">
        <f t="shared" si="6"/>
        <v>3365.9478567729057</v>
      </c>
      <c r="Y10" s="45">
        <f t="shared" si="6"/>
        <v>3534.245249611551</v>
      </c>
      <c r="Z10" s="45">
        <f t="shared" si="6"/>
        <v>3710.957512092129</v>
      </c>
      <c r="AA10" s="45">
        <f t="shared" si="6"/>
        <v>3896.505387696736</v>
      </c>
      <c r="AB10" s="45">
        <f t="shared" si="6"/>
        <v>4091.330657081573</v>
      </c>
      <c r="AC10" s="45">
        <f t="shared" si="6"/>
        <v>4295.897189935652</v>
      </c>
      <c r="AD10" s="45">
        <f t="shared" si="6"/>
        <v>4510.692049432435</v>
      </c>
      <c r="AE10" s="45">
        <f t="shared" si="6"/>
        <v>4736.226651904057</v>
      </c>
      <c r="AF10" s="45">
        <f t="shared" si="6"/>
        <v>4973.037984499259</v>
      </c>
      <c r="AG10" s="45">
        <f t="shared" si="6"/>
        <v>5221.689883724222</v>
      </c>
      <c r="AH10" s="45">
        <f t="shared" si="6"/>
        <v>5482.774377910434</v>
      </c>
      <c r="AI10" s="45">
        <f t="shared" si="6"/>
        <v>5756.913096805956</v>
      </c>
      <c r="AJ10" s="45">
        <f t="shared" si="6"/>
        <v>6044.7587516462545</v>
      </c>
      <c r="AK10" s="45">
        <f t="shared" si="6"/>
        <v>6346.996689228567</v>
      </c>
      <c r="AL10" s="45">
        <f t="shared" si="6"/>
        <v>6664.3465236899965</v>
      </c>
      <c r="AM10" s="45">
        <f t="shared" si="6"/>
        <v>6997.563849874497</v>
      </c>
      <c r="AN10" s="45">
        <f t="shared" si="6"/>
        <v>7347.442042368221</v>
      </c>
      <c r="AO10" s="45">
        <f t="shared" si="6"/>
        <v>7714.814144486632</v>
      </c>
      <c r="AP10" s="45">
        <f t="shared" si="6"/>
        <v>8100.554851710965</v>
      </c>
      <c r="AQ10" s="45">
        <f t="shared" si="6"/>
        <v>8505.582594296513</v>
      </c>
      <c r="AR10" s="45">
        <f t="shared" si="6"/>
        <v>8930.86172401134</v>
      </c>
      <c r="AS10" s="45">
        <f t="shared" si="6"/>
        <v>0</v>
      </c>
      <c r="AT10" s="45">
        <f t="shared" si="6"/>
        <v>0</v>
      </c>
      <c r="AU10" s="45">
        <f t="shared" si="6"/>
        <v>0</v>
      </c>
      <c r="AV10" s="45">
        <f t="shared" si="6"/>
        <v>0</v>
      </c>
      <c r="AW10" s="45">
        <f t="shared" si="6"/>
        <v>0</v>
      </c>
      <c r="AX10" s="45">
        <f t="shared" si="6"/>
        <v>0</v>
      </c>
      <c r="AY10" s="45">
        <f t="shared" si="6"/>
        <v>0</v>
      </c>
      <c r="AZ10" s="45">
        <f t="shared" si="6"/>
        <v>0</v>
      </c>
      <c r="BA10" s="45">
        <f t="shared" si="6"/>
        <v>0</v>
      </c>
      <c r="BB10" s="45">
        <f t="shared" si="6"/>
        <v>0</v>
      </c>
      <c r="BC10" s="45">
        <f t="shared" si="6"/>
        <v>0</v>
      </c>
      <c r="BD10" s="45">
        <f t="shared" si="6"/>
        <v>0</v>
      </c>
      <c r="BE10" s="45">
        <f t="shared" si="6"/>
        <v>0</v>
      </c>
      <c r="BF10" s="45">
        <f t="shared" si="6"/>
        <v>0</v>
      </c>
      <c r="BG10" s="45">
        <f t="shared" si="6"/>
        <v>0</v>
      </c>
    </row>
    <row r="11" spans="2:59" ht="15" customHeight="1">
      <c r="B11" s="2" t="s">
        <v>1</v>
      </c>
      <c r="C11" s="40">
        <f>Eingabeseite!J10</f>
        <v>0</v>
      </c>
      <c r="D11" s="40">
        <f>Eingabeseite!J23</f>
        <v>2014</v>
      </c>
      <c r="E11" s="48">
        <f>G11-F11+D11</f>
        <v>2053</v>
      </c>
      <c r="F11" s="40">
        <f>Eingabeseite!J22</f>
        <v>28</v>
      </c>
      <c r="G11" s="49">
        <f>Eingabeseite!J24</f>
        <v>67</v>
      </c>
      <c r="H11" s="50">
        <f>I11</f>
        <v>337.83</v>
      </c>
      <c r="I11" s="42">
        <f>Eingabeseite!J25</f>
        <v>337.83</v>
      </c>
      <c r="L11" s="37" t="s">
        <v>65</v>
      </c>
      <c r="M11" s="39">
        <f>M6</f>
        <v>0</v>
      </c>
      <c r="N11" s="39">
        <f>IF(OR(N6-M6&gt;0,N6-M6&lt;0),N6,M11*M7)</f>
        <v>0</v>
      </c>
      <c r="O11" s="39">
        <f>IF(OR(O6-N6&gt;0,O6-N6&lt;0),O6,N11*N7)</f>
        <v>0</v>
      </c>
      <c r="P11" s="39">
        <f>IF(OR(P6-O6&gt;0,P6-O6&lt;0),P6,O11*O7)</f>
        <v>0</v>
      </c>
      <c r="Q11" s="39">
        <f>IF(OR(Q6-P6&gt;0,Q6-P6&lt;0),Q6,P11*P7)</f>
        <v>0</v>
      </c>
      <c r="R11" s="39">
        <f aca="true" t="shared" si="7" ref="R11:BG11">IF(OR(R6-Q6&gt;0,R6-Q6&lt;0),R6,Q11*Q7)</f>
        <v>4594.613625000001</v>
      </c>
      <c r="S11" s="39">
        <f t="shared" si="7"/>
        <v>4824.344306250001</v>
      </c>
      <c r="T11" s="39">
        <f t="shared" si="7"/>
        <v>5065.561521562501</v>
      </c>
      <c r="U11" s="39">
        <f t="shared" si="7"/>
        <v>5318.839597640626</v>
      </c>
      <c r="V11" s="39">
        <f t="shared" si="7"/>
        <v>5584.781577522658</v>
      </c>
      <c r="W11" s="39">
        <f t="shared" si="7"/>
        <v>0</v>
      </c>
      <c r="X11" s="39">
        <f t="shared" si="7"/>
        <v>0</v>
      </c>
      <c r="Y11" s="39">
        <f t="shared" si="7"/>
        <v>0</v>
      </c>
      <c r="Z11" s="39">
        <f t="shared" si="7"/>
        <v>0</v>
      </c>
      <c r="AA11" s="39">
        <f t="shared" si="7"/>
        <v>0</v>
      </c>
      <c r="AB11" s="39">
        <f t="shared" si="7"/>
        <v>0</v>
      </c>
      <c r="AC11" s="39">
        <f t="shared" si="7"/>
        <v>0</v>
      </c>
      <c r="AD11" s="39">
        <f t="shared" si="7"/>
        <v>0</v>
      </c>
      <c r="AE11" s="39">
        <f t="shared" si="7"/>
        <v>0</v>
      </c>
      <c r="AF11" s="39">
        <f t="shared" si="7"/>
        <v>0</v>
      </c>
      <c r="AG11" s="39">
        <f t="shared" si="7"/>
        <v>0</v>
      </c>
      <c r="AH11" s="39">
        <f t="shared" si="7"/>
        <v>0</v>
      </c>
      <c r="AI11" s="39">
        <f t="shared" si="7"/>
        <v>0</v>
      </c>
      <c r="AJ11" s="39">
        <f t="shared" si="7"/>
        <v>0</v>
      </c>
      <c r="AK11" s="39">
        <f t="shared" si="7"/>
        <v>0</v>
      </c>
      <c r="AL11" s="39">
        <f t="shared" si="7"/>
        <v>0</v>
      </c>
      <c r="AM11" s="39">
        <f t="shared" si="7"/>
        <v>0</v>
      </c>
      <c r="AN11" s="39">
        <f t="shared" si="7"/>
        <v>0</v>
      </c>
      <c r="AO11" s="39">
        <f t="shared" si="7"/>
        <v>0</v>
      </c>
      <c r="AP11" s="39">
        <f t="shared" si="7"/>
        <v>0</v>
      </c>
      <c r="AQ11" s="39">
        <f t="shared" si="7"/>
        <v>0</v>
      </c>
      <c r="AR11" s="39">
        <f t="shared" si="7"/>
        <v>0</v>
      </c>
      <c r="AS11" s="39">
        <f t="shared" si="7"/>
        <v>0</v>
      </c>
      <c r="AT11" s="39">
        <f t="shared" si="7"/>
        <v>0</v>
      </c>
      <c r="AU11" s="39">
        <f t="shared" si="7"/>
        <v>0</v>
      </c>
      <c r="AV11" s="39">
        <f t="shared" si="7"/>
        <v>0</v>
      </c>
      <c r="AW11" s="39">
        <f t="shared" si="7"/>
        <v>0</v>
      </c>
      <c r="AX11" s="39">
        <f t="shared" si="7"/>
        <v>0</v>
      </c>
      <c r="AY11" s="39">
        <f t="shared" si="7"/>
        <v>0</v>
      </c>
      <c r="AZ11" s="39">
        <f t="shared" si="7"/>
        <v>0</v>
      </c>
      <c r="BA11" s="39">
        <f t="shared" si="7"/>
        <v>0</v>
      </c>
      <c r="BB11" s="39">
        <f t="shared" si="7"/>
        <v>0</v>
      </c>
      <c r="BC11" s="39">
        <f t="shared" si="7"/>
        <v>0</v>
      </c>
      <c r="BD11" s="39">
        <f t="shared" si="7"/>
        <v>0</v>
      </c>
      <c r="BE11" s="39">
        <f t="shared" si="7"/>
        <v>0</v>
      </c>
      <c r="BF11" s="39">
        <f t="shared" si="7"/>
        <v>0</v>
      </c>
      <c r="BG11" s="39">
        <f t="shared" si="7"/>
        <v>0</v>
      </c>
    </row>
    <row r="12" spans="2:59" ht="15" customHeight="1">
      <c r="B12" s="2" t="s">
        <v>2</v>
      </c>
      <c r="C12" s="40" t="str">
        <f>Eingabeseite!J27</f>
        <v>Kind 1</v>
      </c>
      <c r="D12" s="40">
        <f>Eingabeseite!J28</f>
        <v>2019</v>
      </c>
      <c r="E12" s="48">
        <f>G12-F12+D12</f>
        <v>2035</v>
      </c>
      <c r="F12" s="40">
        <f>Eingabeseite!J29</f>
        <v>0</v>
      </c>
      <c r="G12" s="40">
        <f>Eingabeseite!J30</f>
        <v>16</v>
      </c>
      <c r="H12" s="50">
        <f>I12*J5^(D12-D11)</f>
        <v>105.93136968750001</v>
      </c>
      <c r="I12" s="42">
        <f>Eingabeseite!J31</f>
        <v>83</v>
      </c>
      <c r="L12" s="51" t="s">
        <v>27</v>
      </c>
      <c r="M12" s="52">
        <f>SUM(M8:M11)</f>
        <v>4053.96</v>
      </c>
      <c r="N12" s="52">
        <f aca="true" t="shared" si="8" ref="N12:W12">SUM(N8:N11)</f>
        <v>4256.658</v>
      </c>
      <c r="O12" s="52">
        <f t="shared" si="8"/>
        <v>4469.490900000001</v>
      </c>
      <c r="P12" s="52">
        <f t="shared" si="8"/>
        <v>4692.965445000001</v>
      </c>
      <c r="Q12" s="52">
        <f t="shared" si="8"/>
        <v>4927.613717250001</v>
      </c>
      <c r="R12" s="52">
        <f t="shared" si="8"/>
        <v>11039.784464362503</v>
      </c>
      <c r="S12" s="52">
        <f t="shared" si="8"/>
        <v>11591.773687580628</v>
      </c>
      <c r="T12" s="52">
        <f t="shared" si="8"/>
        <v>14940.536003747158</v>
      </c>
      <c r="U12" s="52">
        <f t="shared" si="8"/>
        <v>15687.56280393452</v>
      </c>
      <c r="V12" s="52">
        <f t="shared" si="8"/>
        <v>16471.940944131245</v>
      </c>
      <c r="W12" s="52">
        <f t="shared" si="8"/>
        <v>11431.517334939017</v>
      </c>
      <c r="X12" s="52">
        <f aca="true" t="shared" si="9" ref="X12:BG12">SUM(X8:X11)</f>
        <v>12003.093201685968</v>
      </c>
      <c r="Y12" s="52">
        <f t="shared" si="9"/>
        <v>12603.247861770265</v>
      </c>
      <c r="Z12" s="52">
        <f t="shared" si="9"/>
        <v>13233.41025485878</v>
      </c>
      <c r="AA12" s="52">
        <f t="shared" si="9"/>
        <v>13895.08076760172</v>
      </c>
      <c r="AB12" s="52">
        <f t="shared" si="9"/>
        <v>14589.834805981807</v>
      </c>
      <c r="AC12" s="52">
        <f t="shared" si="9"/>
        <v>15319.3265462809</v>
      </c>
      <c r="AD12" s="52">
        <f t="shared" si="9"/>
        <v>16085.292873594944</v>
      </c>
      <c r="AE12" s="52">
        <f t="shared" si="9"/>
        <v>16889.55751727469</v>
      </c>
      <c r="AF12" s="52">
        <f t="shared" si="9"/>
        <v>17734.035393138427</v>
      </c>
      <c r="AG12" s="52">
        <f t="shared" si="9"/>
        <v>18620.737162795347</v>
      </c>
      <c r="AH12" s="52">
        <f t="shared" si="9"/>
        <v>16776.95528089508</v>
      </c>
      <c r="AI12" s="52">
        <f t="shared" si="9"/>
        <v>17615.803044939836</v>
      </c>
      <c r="AJ12" s="52">
        <f t="shared" si="9"/>
        <v>18496.593197186827</v>
      </c>
      <c r="AK12" s="52">
        <f t="shared" si="9"/>
        <v>19421.42285704617</v>
      </c>
      <c r="AL12" s="52">
        <f t="shared" si="9"/>
        <v>20392.49399989848</v>
      </c>
      <c r="AM12" s="52">
        <f t="shared" si="9"/>
        <v>21412.118699893406</v>
      </c>
      <c r="AN12" s="52">
        <f t="shared" si="9"/>
        <v>22482.724634888076</v>
      </c>
      <c r="AO12" s="52">
        <f t="shared" si="9"/>
        <v>23606.86086663248</v>
      </c>
      <c r="AP12" s="52">
        <f t="shared" si="9"/>
        <v>24787.203909964108</v>
      </c>
      <c r="AQ12" s="52">
        <f t="shared" si="9"/>
        <v>26026.564105462316</v>
      </c>
      <c r="AR12" s="52">
        <f t="shared" si="9"/>
        <v>27327.892310735435</v>
      </c>
      <c r="AS12" s="52">
        <f t="shared" si="9"/>
        <v>19316.8821160603</v>
      </c>
      <c r="AT12" s="52">
        <f t="shared" si="9"/>
        <v>20282.726221863315</v>
      </c>
      <c r="AU12" s="52">
        <f t="shared" si="9"/>
        <v>21296.862532956482</v>
      </c>
      <c r="AV12" s="52">
        <f t="shared" si="9"/>
        <v>22361.705659604308</v>
      </c>
      <c r="AW12" s="52">
        <f t="shared" si="9"/>
        <v>23479.790942584525</v>
      </c>
      <c r="AX12" s="52">
        <f t="shared" si="9"/>
        <v>24653.78048971375</v>
      </c>
      <c r="AY12" s="52">
        <f t="shared" si="9"/>
        <v>25886.469514199438</v>
      </c>
      <c r="AZ12" s="52">
        <f t="shared" si="9"/>
        <v>0</v>
      </c>
      <c r="BA12" s="52">
        <f t="shared" si="9"/>
        <v>0</v>
      </c>
      <c r="BB12" s="52">
        <f t="shared" si="9"/>
        <v>0</v>
      </c>
      <c r="BC12" s="52">
        <f t="shared" si="9"/>
        <v>0</v>
      </c>
      <c r="BD12" s="52">
        <f t="shared" si="9"/>
        <v>0</v>
      </c>
      <c r="BE12" s="52">
        <f t="shared" si="9"/>
        <v>0</v>
      </c>
      <c r="BF12" s="52">
        <f t="shared" si="9"/>
        <v>0</v>
      </c>
      <c r="BG12" s="52">
        <f t="shared" si="9"/>
        <v>0</v>
      </c>
    </row>
    <row r="13" spans="2:59" ht="15" customHeight="1">
      <c r="B13" s="2" t="s">
        <v>3</v>
      </c>
      <c r="C13" s="40" t="str">
        <f>Eingabeseite!J33</f>
        <v>Kind 2</v>
      </c>
      <c r="D13" s="40">
        <f>Eingabeseite!J34</f>
        <v>2021</v>
      </c>
      <c r="E13" s="48">
        <f>G13-F13+D13</f>
        <v>2046</v>
      </c>
      <c r="F13" s="40">
        <f>Eingabeseite!J35</f>
        <v>0</v>
      </c>
      <c r="G13" s="40">
        <f>Eingabeseite!J36</f>
        <v>25</v>
      </c>
      <c r="H13" s="50">
        <f>I13*J5^(D13-D11)</f>
        <v>230.76446931562504</v>
      </c>
      <c r="I13" s="42">
        <f>Eingabeseite!J37</f>
        <v>164</v>
      </c>
      <c r="L13" s="37" t="s">
        <v>37</v>
      </c>
      <c r="M13" s="39">
        <f>(D19+D20)*12</f>
        <v>3686.5125</v>
      </c>
      <c r="N13" s="39">
        <f>M13*M7</f>
        <v>3870.8381249999998</v>
      </c>
      <c r="O13" s="39">
        <f>N13*N7</f>
        <v>4064.38003125</v>
      </c>
      <c r="P13" s="39">
        <f aca="true" t="shared" si="10" ref="P13:BG13">O13*O7</f>
        <v>4267.5990328125</v>
      </c>
      <c r="Q13" s="39">
        <f t="shared" si="10"/>
        <v>4480.978984453125</v>
      </c>
      <c r="R13" s="39">
        <f t="shared" si="10"/>
        <v>4705.027933675781</v>
      </c>
      <c r="S13" s="39">
        <f t="shared" si="10"/>
        <v>4940.279330359571</v>
      </c>
      <c r="T13" s="39">
        <f t="shared" si="10"/>
        <v>5187.293296877549</v>
      </c>
      <c r="U13" s="39">
        <f t="shared" si="10"/>
        <v>5446.6579617214275</v>
      </c>
      <c r="V13" s="39">
        <f t="shared" si="10"/>
        <v>5718.990859807499</v>
      </c>
      <c r="W13" s="39">
        <f t="shared" si="10"/>
        <v>6004.940402797874</v>
      </c>
      <c r="X13" s="39">
        <f t="shared" si="10"/>
        <v>6305.187422937768</v>
      </c>
      <c r="Y13" s="39">
        <f t="shared" si="10"/>
        <v>6620.446794084657</v>
      </c>
      <c r="Z13" s="39">
        <f t="shared" si="10"/>
        <v>6951.46913378889</v>
      </c>
      <c r="AA13" s="39">
        <f t="shared" si="10"/>
        <v>7299.042590478334</v>
      </c>
      <c r="AB13" s="39">
        <f t="shared" si="10"/>
        <v>7663.994720002252</v>
      </c>
      <c r="AC13" s="39">
        <f t="shared" si="10"/>
        <v>8047.194456002365</v>
      </c>
      <c r="AD13" s="39">
        <f t="shared" si="10"/>
        <v>8449.554178802484</v>
      </c>
      <c r="AE13" s="39">
        <f t="shared" si="10"/>
        <v>8872.031887742609</v>
      </c>
      <c r="AF13" s="39">
        <f t="shared" si="10"/>
        <v>9315.63348212974</v>
      </c>
      <c r="AG13" s="39">
        <f t="shared" si="10"/>
        <v>9781.415156236228</v>
      </c>
      <c r="AH13" s="39">
        <f t="shared" si="10"/>
        <v>10270.48591404804</v>
      </c>
      <c r="AI13" s="39">
        <f t="shared" si="10"/>
        <v>10784.010209750442</v>
      </c>
      <c r="AJ13" s="39">
        <f t="shared" si="10"/>
        <v>11323.210720237965</v>
      </c>
      <c r="AK13" s="39">
        <f t="shared" si="10"/>
        <v>11889.371256249864</v>
      </c>
      <c r="AL13" s="39">
        <f t="shared" si="10"/>
        <v>12483.839819062357</v>
      </c>
      <c r="AM13" s="39">
        <f t="shared" si="10"/>
        <v>13108.031810015476</v>
      </c>
      <c r="AN13" s="39">
        <f t="shared" si="10"/>
        <v>13763.433400516251</v>
      </c>
      <c r="AO13" s="39">
        <f t="shared" si="10"/>
        <v>14451.605070542064</v>
      </c>
      <c r="AP13" s="39">
        <f t="shared" si="10"/>
        <v>15174.185324069167</v>
      </c>
      <c r="AQ13" s="39">
        <f t="shared" si="10"/>
        <v>15932.894590272626</v>
      </c>
      <c r="AR13" s="39">
        <f t="shared" si="10"/>
        <v>16729.539319786258</v>
      </c>
      <c r="AS13" s="39">
        <f t="shared" si="10"/>
        <v>17566.01628577557</v>
      </c>
      <c r="AT13" s="39">
        <f t="shared" si="10"/>
        <v>18444.317100064352</v>
      </c>
      <c r="AU13" s="39">
        <f t="shared" si="10"/>
        <v>19366.53295506757</v>
      </c>
      <c r="AV13" s="39">
        <f t="shared" si="10"/>
        <v>20334.85960282095</v>
      </c>
      <c r="AW13" s="39">
        <f t="shared" si="10"/>
        <v>21351.602582961998</v>
      </c>
      <c r="AX13" s="39">
        <f t="shared" si="10"/>
        <v>22419.182712110098</v>
      </c>
      <c r="AY13" s="39">
        <f t="shared" si="10"/>
        <v>23540.141847715604</v>
      </c>
      <c r="AZ13" s="39">
        <f t="shared" si="10"/>
        <v>24717.148940101386</v>
      </c>
      <c r="BA13" s="39">
        <f t="shared" si="10"/>
        <v>25953.006387106456</v>
      </c>
      <c r="BB13" s="39">
        <f t="shared" si="10"/>
        <v>27250.65670646178</v>
      </c>
      <c r="BC13" s="39">
        <f t="shared" si="10"/>
        <v>28613.189541784872</v>
      </c>
      <c r="BD13" s="39">
        <f t="shared" si="10"/>
        <v>30043.849018874116</v>
      </c>
      <c r="BE13" s="39">
        <f t="shared" si="10"/>
        <v>31546.041469817825</v>
      </c>
      <c r="BF13" s="39">
        <f t="shared" si="10"/>
        <v>33123.343543308714</v>
      </c>
      <c r="BG13" s="39">
        <f t="shared" si="10"/>
        <v>34779.51072047415</v>
      </c>
    </row>
    <row r="14" spans="2:59" ht="15" customHeight="1">
      <c r="B14" s="2" t="s">
        <v>4</v>
      </c>
      <c r="C14" s="40" t="str">
        <f>Eingabeseite!J39</f>
        <v>Frau Mustermann</v>
      </c>
      <c r="D14" s="40">
        <f>Eingabeseite!J40</f>
        <v>2019</v>
      </c>
      <c r="E14" s="48">
        <f>G14-F14+D14</f>
        <v>2024</v>
      </c>
      <c r="F14" s="40">
        <f>Eingabeseite!J41</f>
        <v>35</v>
      </c>
      <c r="G14" s="40">
        <f>Eingabeseite!J42</f>
        <v>40</v>
      </c>
      <c r="H14" s="50">
        <f>I14*J5^(D14-D11)</f>
        <v>382.88446875000005</v>
      </c>
      <c r="I14" s="42">
        <f>Eingabeseite!J43</f>
        <v>300</v>
      </c>
      <c r="L14" s="53" t="s">
        <v>36</v>
      </c>
      <c r="M14" s="54">
        <f aca="true" t="shared" si="11" ref="M14:BG14">IF(M12&lt;M13*2,M12/2,M12-M13)</f>
        <v>2026.98</v>
      </c>
      <c r="N14" s="54">
        <f t="shared" si="11"/>
        <v>2128.329</v>
      </c>
      <c r="O14" s="54">
        <f t="shared" si="11"/>
        <v>2234.7454500000003</v>
      </c>
      <c r="P14" s="54">
        <f t="shared" si="11"/>
        <v>2346.4827225000004</v>
      </c>
      <c r="Q14" s="54">
        <f t="shared" si="11"/>
        <v>2463.8068586250006</v>
      </c>
      <c r="R14" s="54">
        <f t="shared" si="11"/>
        <v>6334.756530686722</v>
      </c>
      <c r="S14" s="54">
        <f t="shared" si="11"/>
        <v>6651.494357221057</v>
      </c>
      <c r="T14" s="54">
        <f t="shared" si="11"/>
        <v>9753.242706869609</v>
      </c>
      <c r="U14" s="54">
        <f t="shared" si="11"/>
        <v>10240.90484221309</v>
      </c>
      <c r="V14" s="54">
        <f t="shared" si="11"/>
        <v>10752.950084323747</v>
      </c>
      <c r="W14" s="54">
        <f t="shared" si="11"/>
        <v>5715.7586674695085</v>
      </c>
      <c r="X14" s="54">
        <f t="shared" si="11"/>
        <v>6001.546600842984</v>
      </c>
      <c r="Y14" s="54">
        <f t="shared" si="11"/>
        <v>6301.623930885133</v>
      </c>
      <c r="Z14" s="54">
        <f t="shared" si="11"/>
        <v>6616.70512742939</v>
      </c>
      <c r="AA14" s="54">
        <f t="shared" si="11"/>
        <v>6947.54038380086</v>
      </c>
      <c r="AB14" s="54">
        <f t="shared" si="11"/>
        <v>7294.917402990904</v>
      </c>
      <c r="AC14" s="54">
        <f t="shared" si="11"/>
        <v>7659.66327314045</v>
      </c>
      <c r="AD14" s="54">
        <f t="shared" si="11"/>
        <v>8042.646436797472</v>
      </c>
      <c r="AE14" s="54">
        <f t="shared" si="11"/>
        <v>8444.778758637345</v>
      </c>
      <c r="AF14" s="54">
        <f t="shared" si="11"/>
        <v>8867.017696569214</v>
      </c>
      <c r="AG14" s="54">
        <f t="shared" si="11"/>
        <v>9310.368581397674</v>
      </c>
      <c r="AH14" s="54">
        <f t="shared" si="11"/>
        <v>8388.47764044754</v>
      </c>
      <c r="AI14" s="54">
        <f t="shared" si="11"/>
        <v>8807.901522469918</v>
      </c>
      <c r="AJ14" s="54">
        <f t="shared" si="11"/>
        <v>9248.296598593413</v>
      </c>
      <c r="AK14" s="54">
        <f t="shared" si="11"/>
        <v>9710.711428523085</v>
      </c>
      <c r="AL14" s="54">
        <f t="shared" si="11"/>
        <v>10196.24699994924</v>
      </c>
      <c r="AM14" s="54">
        <f t="shared" si="11"/>
        <v>10706.059349946703</v>
      </c>
      <c r="AN14" s="54">
        <f t="shared" si="11"/>
        <v>11241.362317444038</v>
      </c>
      <c r="AO14" s="54">
        <f t="shared" si="11"/>
        <v>11803.43043331624</v>
      </c>
      <c r="AP14" s="54">
        <f t="shared" si="11"/>
        <v>12393.601954982054</v>
      </c>
      <c r="AQ14" s="54">
        <f t="shared" si="11"/>
        <v>13013.282052731158</v>
      </c>
      <c r="AR14" s="54">
        <f t="shared" si="11"/>
        <v>13663.946155367717</v>
      </c>
      <c r="AS14" s="54">
        <f t="shared" si="11"/>
        <v>9658.44105803015</v>
      </c>
      <c r="AT14" s="54">
        <f t="shared" si="11"/>
        <v>10141.363110931658</v>
      </c>
      <c r="AU14" s="54">
        <f t="shared" si="11"/>
        <v>10648.431266478241</v>
      </c>
      <c r="AV14" s="54">
        <f t="shared" si="11"/>
        <v>11180.852829802154</v>
      </c>
      <c r="AW14" s="54">
        <f t="shared" si="11"/>
        <v>11739.895471292262</v>
      </c>
      <c r="AX14" s="54">
        <f t="shared" si="11"/>
        <v>12326.890244856875</v>
      </c>
      <c r="AY14" s="54">
        <f t="shared" si="11"/>
        <v>12943.234757099719</v>
      </c>
      <c r="AZ14" s="54">
        <f t="shared" si="11"/>
        <v>0</v>
      </c>
      <c r="BA14" s="54">
        <f t="shared" si="11"/>
        <v>0</v>
      </c>
      <c r="BB14" s="54">
        <f t="shared" si="11"/>
        <v>0</v>
      </c>
      <c r="BC14" s="54">
        <f t="shared" si="11"/>
        <v>0</v>
      </c>
      <c r="BD14" s="54">
        <f t="shared" si="11"/>
        <v>0</v>
      </c>
      <c r="BE14" s="54">
        <f t="shared" si="11"/>
        <v>0</v>
      </c>
      <c r="BF14" s="54">
        <f t="shared" si="11"/>
        <v>0</v>
      </c>
      <c r="BG14" s="54">
        <f t="shared" si="11"/>
        <v>0</v>
      </c>
    </row>
    <row r="15" spans="12:59" ht="15" customHeight="1">
      <c r="L15" s="37" t="s">
        <v>35</v>
      </c>
      <c r="M15" s="8">
        <f>J4</f>
        <v>1.065</v>
      </c>
      <c r="N15" s="8">
        <f>M15</f>
        <v>1.065</v>
      </c>
      <c r="O15" s="8">
        <f>N15</f>
        <v>1.065</v>
      </c>
      <c r="P15" s="8">
        <f aca="true" t="shared" si="12" ref="P15:BG15">O15</f>
        <v>1.065</v>
      </c>
      <c r="Q15" s="8">
        <f t="shared" si="12"/>
        <v>1.065</v>
      </c>
      <c r="R15" s="8">
        <f t="shared" si="12"/>
        <v>1.065</v>
      </c>
      <c r="S15" s="8">
        <f t="shared" si="12"/>
        <v>1.065</v>
      </c>
      <c r="T15" s="8">
        <f t="shared" si="12"/>
        <v>1.065</v>
      </c>
      <c r="U15" s="8">
        <f t="shared" si="12"/>
        <v>1.065</v>
      </c>
      <c r="V15" s="8">
        <f t="shared" si="12"/>
        <v>1.065</v>
      </c>
      <c r="W15" s="8">
        <f t="shared" si="12"/>
        <v>1.065</v>
      </c>
      <c r="X15" s="8">
        <f t="shared" si="12"/>
        <v>1.065</v>
      </c>
      <c r="Y15" s="8">
        <f t="shared" si="12"/>
        <v>1.065</v>
      </c>
      <c r="Z15" s="8">
        <f t="shared" si="12"/>
        <v>1.065</v>
      </c>
      <c r="AA15" s="8">
        <f t="shared" si="12"/>
        <v>1.065</v>
      </c>
      <c r="AB15" s="8">
        <f t="shared" si="12"/>
        <v>1.065</v>
      </c>
      <c r="AC15" s="8">
        <f t="shared" si="12"/>
        <v>1.065</v>
      </c>
      <c r="AD15" s="8">
        <f t="shared" si="12"/>
        <v>1.065</v>
      </c>
      <c r="AE15" s="8">
        <f t="shared" si="12"/>
        <v>1.065</v>
      </c>
      <c r="AF15" s="8">
        <f t="shared" si="12"/>
        <v>1.065</v>
      </c>
      <c r="AG15" s="8">
        <f t="shared" si="12"/>
        <v>1.065</v>
      </c>
      <c r="AH15" s="8">
        <f t="shared" si="12"/>
        <v>1.065</v>
      </c>
      <c r="AI15" s="8">
        <f t="shared" si="12"/>
        <v>1.065</v>
      </c>
      <c r="AJ15" s="8">
        <f t="shared" si="12"/>
        <v>1.065</v>
      </c>
      <c r="AK15" s="8">
        <f t="shared" si="12"/>
        <v>1.065</v>
      </c>
      <c r="AL15" s="8">
        <f t="shared" si="12"/>
        <v>1.065</v>
      </c>
      <c r="AM15" s="8">
        <f t="shared" si="12"/>
        <v>1.065</v>
      </c>
      <c r="AN15" s="8">
        <f t="shared" si="12"/>
        <v>1.065</v>
      </c>
      <c r="AO15" s="8">
        <f t="shared" si="12"/>
        <v>1.065</v>
      </c>
      <c r="AP15" s="8">
        <f t="shared" si="12"/>
        <v>1.065</v>
      </c>
      <c r="AQ15" s="8">
        <f t="shared" si="12"/>
        <v>1.065</v>
      </c>
      <c r="AR15" s="8">
        <f t="shared" si="12"/>
        <v>1.065</v>
      </c>
      <c r="AS15" s="8">
        <f t="shared" si="12"/>
        <v>1.065</v>
      </c>
      <c r="AT15" s="8">
        <f t="shared" si="12"/>
        <v>1.065</v>
      </c>
      <c r="AU15" s="8">
        <f t="shared" si="12"/>
        <v>1.065</v>
      </c>
      <c r="AV15" s="8">
        <f t="shared" si="12"/>
        <v>1.065</v>
      </c>
      <c r="AW15" s="8">
        <f t="shared" si="12"/>
        <v>1.065</v>
      </c>
      <c r="AX15" s="8">
        <f t="shared" si="12"/>
        <v>1.065</v>
      </c>
      <c r="AY15" s="8">
        <f t="shared" si="12"/>
        <v>1.065</v>
      </c>
      <c r="AZ15" s="8">
        <f t="shared" si="12"/>
        <v>1.065</v>
      </c>
      <c r="BA15" s="8">
        <f t="shared" si="12"/>
        <v>1.065</v>
      </c>
      <c r="BB15" s="8">
        <f t="shared" si="12"/>
        <v>1.065</v>
      </c>
      <c r="BC15" s="8">
        <f t="shared" si="12"/>
        <v>1.065</v>
      </c>
      <c r="BD15" s="8">
        <f t="shared" si="12"/>
        <v>1.065</v>
      </c>
      <c r="BE15" s="8">
        <f t="shared" si="12"/>
        <v>1.065</v>
      </c>
      <c r="BF15" s="8">
        <f t="shared" si="12"/>
        <v>1.065</v>
      </c>
      <c r="BG15" s="8">
        <f t="shared" si="12"/>
        <v>1.065</v>
      </c>
    </row>
    <row r="16" spans="2:59" ht="15" customHeight="1">
      <c r="B16" s="38" t="s">
        <v>6</v>
      </c>
      <c r="G16" s="38" t="s">
        <v>10</v>
      </c>
      <c r="L16" s="53" t="s">
        <v>45</v>
      </c>
      <c r="M16" s="55">
        <f>IF(M12=0,0,I29*12)</f>
        <v>4387.4625</v>
      </c>
      <c r="N16" s="55">
        <f>IF(N12=0,0,M16*M15)</f>
        <v>4672.647562499999</v>
      </c>
      <c r="O16" s="55">
        <f aca="true" t="shared" si="13" ref="O16:BG16">IF(O12=0,0,N16*N15)</f>
        <v>4976.369654062499</v>
      </c>
      <c r="P16" s="55">
        <f t="shared" si="13"/>
        <v>5299.833681576561</v>
      </c>
      <c r="Q16" s="55">
        <f t="shared" si="13"/>
        <v>5644.322870879037</v>
      </c>
      <c r="R16" s="55">
        <f t="shared" si="13"/>
        <v>6011.203857486174</v>
      </c>
      <c r="S16" s="55">
        <f t="shared" si="13"/>
        <v>6401.932108222774</v>
      </c>
      <c r="T16" s="55">
        <f t="shared" si="13"/>
        <v>6818.057695257255</v>
      </c>
      <c r="U16" s="55">
        <f t="shared" si="13"/>
        <v>7261.231445448976</v>
      </c>
      <c r="V16" s="55">
        <f t="shared" si="13"/>
        <v>7733.211489403159</v>
      </c>
      <c r="W16" s="55">
        <f t="shared" si="13"/>
        <v>8235.870236214365</v>
      </c>
      <c r="X16" s="55">
        <f t="shared" si="13"/>
        <v>8771.201801568299</v>
      </c>
      <c r="Y16" s="55">
        <f t="shared" si="13"/>
        <v>9341.329918670237</v>
      </c>
      <c r="Z16" s="55">
        <f t="shared" si="13"/>
        <v>9948.516363383802</v>
      </c>
      <c r="AA16" s="55">
        <f t="shared" si="13"/>
        <v>10595.169927003748</v>
      </c>
      <c r="AB16" s="55">
        <f t="shared" si="13"/>
        <v>11283.85597225899</v>
      </c>
      <c r="AC16" s="55">
        <f t="shared" si="13"/>
        <v>12017.306610455824</v>
      </c>
      <c r="AD16" s="55">
        <f t="shared" si="13"/>
        <v>12798.431540135452</v>
      </c>
      <c r="AE16" s="55">
        <f t="shared" si="13"/>
        <v>13630.329590244257</v>
      </c>
      <c r="AF16" s="55">
        <f t="shared" si="13"/>
        <v>14516.301013610133</v>
      </c>
      <c r="AG16" s="55">
        <f t="shared" si="13"/>
        <v>15459.86057949479</v>
      </c>
      <c r="AH16" s="55">
        <f t="shared" si="13"/>
        <v>16464.751517161953</v>
      </c>
      <c r="AI16" s="55">
        <f t="shared" si="13"/>
        <v>17534.96036577748</v>
      </c>
      <c r="AJ16" s="55">
        <f t="shared" si="13"/>
        <v>18674.732789553014</v>
      </c>
      <c r="AK16" s="55">
        <f t="shared" si="13"/>
        <v>19888.59042087396</v>
      </c>
      <c r="AL16" s="55">
        <f t="shared" si="13"/>
        <v>21181.348798230767</v>
      </c>
      <c r="AM16" s="55">
        <f t="shared" si="13"/>
        <v>22558.136470115765</v>
      </c>
      <c r="AN16" s="55">
        <f t="shared" si="13"/>
        <v>24024.415340673288</v>
      </c>
      <c r="AO16" s="55">
        <f t="shared" si="13"/>
        <v>25586.00233781705</v>
      </c>
      <c r="AP16" s="55">
        <f t="shared" si="13"/>
        <v>27249.092489775157</v>
      </c>
      <c r="AQ16" s="55">
        <f t="shared" si="13"/>
        <v>29020.283501610542</v>
      </c>
      <c r="AR16" s="55">
        <f t="shared" si="13"/>
        <v>30906.601929215227</v>
      </c>
      <c r="AS16" s="55">
        <f t="shared" si="13"/>
        <v>32915.531054614214</v>
      </c>
      <c r="AT16" s="55">
        <f t="shared" si="13"/>
        <v>35055.04057316414</v>
      </c>
      <c r="AU16" s="55">
        <f t="shared" si="13"/>
        <v>37333.6182104198</v>
      </c>
      <c r="AV16" s="55">
        <f t="shared" si="13"/>
        <v>39760.303394097085</v>
      </c>
      <c r="AW16" s="55">
        <f t="shared" si="13"/>
        <v>42344.72311471339</v>
      </c>
      <c r="AX16" s="55">
        <f t="shared" si="13"/>
        <v>45097.13011716976</v>
      </c>
      <c r="AY16" s="55">
        <f t="shared" si="13"/>
        <v>48028.44357478579</v>
      </c>
      <c r="AZ16" s="55">
        <f t="shared" si="13"/>
        <v>0</v>
      </c>
      <c r="BA16" s="55">
        <f t="shared" si="13"/>
        <v>0</v>
      </c>
      <c r="BB16" s="55">
        <f t="shared" si="13"/>
        <v>0</v>
      </c>
      <c r="BC16" s="55">
        <f t="shared" si="13"/>
        <v>0</v>
      </c>
      <c r="BD16" s="55">
        <f t="shared" si="13"/>
        <v>0</v>
      </c>
      <c r="BE16" s="55">
        <f t="shared" si="13"/>
        <v>0</v>
      </c>
      <c r="BF16" s="55">
        <f t="shared" si="13"/>
        <v>0</v>
      </c>
      <c r="BG16" s="55">
        <f t="shared" si="13"/>
        <v>0</v>
      </c>
    </row>
    <row r="17" spans="7:59" ht="15" customHeight="1">
      <c r="G17" s="2" t="s">
        <v>7</v>
      </c>
      <c r="I17" s="41">
        <f>Eingabeseite!J57</f>
        <v>0.146</v>
      </c>
      <c r="J17" s="8">
        <f>I17/2</f>
        <v>0.073</v>
      </c>
      <c r="L17" s="51" t="s">
        <v>46</v>
      </c>
      <c r="M17" s="56">
        <f>IF(M12=0,0,D29*12)</f>
        <v>8073.974999999999</v>
      </c>
      <c r="N17" s="56">
        <f>IF(N12=0,0,M17*M15)</f>
        <v>8598.783374999999</v>
      </c>
      <c r="O17" s="56">
        <f aca="true" t="shared" si="14" ref="O17:BG17">IF(O12=0,0,N17*N15)</f>
        <v>9157.704294374998</v>
      </c>
      <c r="P17" s="56">
        <f t="shared" si="14"/>
        <v>9752.955073509373</v>
      </c>
      <c r="Q17" s="56">
        <f t="shared" si="14"/>
        <v>10386.897153287482</v>
      </c>
      <c r="R17" s="56">
        <f t="shared" si="14"/>
        <v>11062.045468251168</v>
      </c>
      <c r="S17" s="56">
        <f t="shared" si="14"/>
        <v>11781.078423687493</v>
      </c>
      <c r="T17" s="56">
        <f t="shared" si="14"/>
        <v>12546.848521227179</v>
      </c>
      <c r="U17" s="56">
        <f t="shared" si="14"/>
        <v>13362.393675106945</v>
      </c>
      <c r="V17" s="56">
        <f t="shared" si="14"/>
        <v>14230.949263988896</v>
      </c>
      <c r="W17" s="56">
        <f t="shared" si="14"/>
        <v>15155.960966148174</v>
      </c>
      <c r="X17" s="56">
        <f t="shared" si="14"/>
        <v>16141.098428947804</v>
      </c>
      <c r="Y17" s="56">
        <f t="shared" si="14"/>
        <v>17190.26982682941</v>
      </c>
      <c r="Z17" s="56">
        <f t="shared" si="14"/>
        <v>18307.637365573322</v>
      </c>
      <c r="AA17" s="56">
        <f t="shared" si="14"/>
        <v>19497.633794335587</v>
      </c>
      <c r="AB17" s="56">
        <f t="shared" si="14"/>
        <v>20764.9799909674</v>
      </c>
      <c r="AC17" s="56">
        <f t="shared" si="14"/>
        <v>22114.70369038028</v>
      </c>
      <c r="AD17" s="56">
        <f t="shared" si="14"/>
        <v>23552.159430254997</v>
      </c>
      <c r="AE17" s="56">
        <f t="shared" si="14"/>
        <v>25083.04979322157</v>
      </c>
      <c r="AF17" s="56">
        <f t="shared" si="14"/>
        <v>26713.44802978097</v>
      </c>
      <c r="AG17" s="56">
        <f t="shared" si="14"/>
        <v>28449.822151716733</v>
      </c>
      <c r="AH17" s="56">
        <f t="shared" si="14"/>
        <v>30299.06059157832</v>
      </c>
      <c r="AI17" s="56">
        <f t="shared" si="14"/>
        <v>32268.49953003091</v>
      </c>
      <c r="AJ17" s="56">
        <f t="shared" si="14"/>
        <v>34365.95199948292</v>
      </c>
      <c r="AK17" s="56">
        <f t="shared" si="14"/>
        <v>36599.7388794493</v>
      </c>
      <c r="AL17" s="56">
        <f t="shared" si="14"/>
        <v>38978.72190661351</v>
      </c>
      <c r="AM17" s="56">
        <f t="shared" si="14"/>
        <v>41512.338830543384</v>
      </c>
      <c r="AN17" s="56">
        <f t="shared" si="14"/>
        <v>44210.640854528705</v>
      </c>
      <c r="AO17" s="56">
        <f t="shared" si="14"/>
        <v>47084.332510073065</v>
      </c>
      <c r="AP17" s="56">
        <f t="shared" si="14"/>
        <v>50144.814123227814</v>
      </c>
      <c r="AQ17" s="56">
        <f t="shared" si="14"/>
        <v>53404.22704123762</v>
      </c>
      <c r="AR17" s="56">
        <f t="shared" si="14"/>
        <v>56875.501798918056</v>
      </c>
      <c r="AS17" s="56">
        <f t="shared" si="14"/>
        <v>60572.409415847724</v>
      </c>
      <c r="AT17" s="56">
        <f t="shared" si="14"/>
        <v>64509.616027877826</v>
      </c>
      <c r="AU17" s="56">
        <f t="shared" si="14"/>
        <v>68702.74106968989</v>
      </c>
      <c r="AV17" s="56">
        <f t="shared" si="14"/>
        <v>73168.41923921973</v>
      </c>
      <c r="AW17" s="56">
        <f t="shared" si="14"/>
        <v>77924.366489769</v>
      </c>
      <c r="AX17" s="56">
        <f t="shared" si="14"/>
        <v>82989.45031160399</v>
      </c>
      <c r="AY17" s="56">
        <f t="shared" si="14"/>
        <v>88383.76458185824</v>
      </c>
      <c r="AZ17" s="56">
        <f t="shared" si="14"/>
        <v>0</v>
      </c>
      <c r="BA17" s="56">
        <f t="shared" si="14"/>
        <v>0</v>
      </c>
      <c r="BB17" s="56">
        <f t="shared" si="14"/>
        <v>0</v>
      </c>
      <c r="BC17" s="56">
        <f t="shared" si="14"/>
        <v>0</v>
      </c>
      <c r="BD17" s="56">
        <f t="shared" si="14"/>
        <v>0</v>
      </c>
      <c r="BE17" s="56">
        <f t="shared" si="14"/>
        <v>0</v>
      </c>
      <c r="BF17" s="56">
        <f t="shared" si="14"/>
        <v>0</v>
      </c>
      <c r="BG17" s="56">
        <f t="shared" si="14"/>
        <v>0</v>
      </c>
    </row>
    <row r="18" spans="2:10" ht="15" customHeight="1">
      <c r="B18" s="2" t="s">
        <v>110</v>
      </c>
      <c r="D18" s="42">
        <f>Eingabeseite!J56</f>
        <v>3712.5</v>
      </c>
      <c r="G18" s="2" t="s">
        <v>8</v>
      </c>
      <c r="I18" s="41">
        <f>Eingabeseite!J58</f>
        <v>0.009</v>
      </c>
      <c r="J18" s="8">
        <f>I18</f>
        <v>0.009</v>
      </c>
    </row>
    <row r="19" spans="2:59" ht="15" customHeight="1">
      <c r="B19" s="2" t="s">
        <v>17</v>
      </c>
      <c r="D19" s="50">
        <f>D18*I17/2</f>
        <v>271.0125</v>
      </c>
      <c r="G19" s="38" t="s">
        <v>12</v>
      </c>
      <c r="L19" s="51" t="s">
        <v>47</v>
      </c>
      <c r="M19" s="56">
        <f>M17-M12</f>
        <v>4020.0149999999994</v>
      </c>
      <c r="N19" s="56">
        <f>N17-N12</f>
        <v>4342.125374999999</v>
      </c>
      <c r="O19" s="56">
        <f aca="true" t="shared" si="15" ref="O19:BG19">O17-O12</f>
        <v>4688.213394374998</v>
      </c>
      <c r="P19" s="56">
        <f t="shared" si="15"/>
        <v>5059.989628509372</v>
      </c>
      <c r="Q19" s="56">
        <f t="shared" si="15"/>
        <v>5459.283436037481</v>
      </c>
      <c r="R19" s="56">
        <f t="shared" si="15"/>
        <v>22.261003888665073</v>
      </c>
      <c r="S19" s="56">
        <f t="shared" si="15"/>
        <v>189.30473610686568</v>
      </c>
      <c r="T19" s="56">
        <f t="shared" si="15"/>
        <v>-2393.6874825199793</v>
      </c>
      <c r="U19" s="56">
        <f t="shared" si="15"/>
        <v>-2325.1691288275742</v>
      </c>
      <c r="V19" s="56">
        <f t="shared" si="15"/>
        <v>-2240.9916801423497</v>
      </c>
      <c r="W19" s="56">
        <f t="shared" si="15"/>
        <v>3724.4436312091566</v>
      </c>
      <c r="X19" s="56">
        <f t="shared" si="15"/>
        <v>4138.005227261836</v>
      </c>
      <c r="Y19" s="56">
        <f t="shared" si="15"/>
        <v>4587.021965059146</v>
      </c>
      <c r="Z19" s="56">
        <f t="shared" si="15"/>
        <v>5074.2271107145425</v>
      </c>
      <c r="AA19" s="56">
        <f t="shared" si="15"/>
        <v>5602.553026733867</v>
      </c>
      <c r="AB19" s="56">
        <f t="shared" si="15"/>
        <v>6175.145184985593</v>
      </c>
      <c r="AC19" s="56">
        <f t="shared" si="15"/>
        <v>6795.3771440993805</v>
      </c>
      <c r="AD19" s="56">
        <f t="shared" si="15"/>
        <v>7466.866556660052</v>
      </c>
      <c r="AE19" s="56">
        <f t="shared" si="15"/>
        <v>8193.492275946879</v>
      </c>
      <c r="AF19" s="56">
        <f t="shared" si="15"/>
        <v>8979.412636642544</v>
      </c>
      <c r="AG19" s="56">
        <f t="shared" si="15"/>
        <v>9829.084988921386</v>
      </c>
      <c r="AH19" s="56">
        <f t="shared" si="15"/>
        <v>13522.10531068324</v>
      </c>
      <c r="AI19" s="56">
        <f t="shared" si="15"/>
        <v>14652.696485091074</v>
      </c>
      <c r="AJ19" s="56">
        <f t="shared" si="15"/>
        <v>15869.35880229609</v>
      </c>
      <c r="AK19" s="56">
        <f t="shared" si="15"/>
        <v>17178.31602240313</v>
      </c>
      <c r="AL19" s="56">
        <f t="shared" si="15"/>
        <v>18586.227906715027</v>
      </c>
      <c r="AM19" s="56">
        <f t="shared" si="15"/>
        <v>20100.220130649977</v>
      </c>
      <c r="AN19" s="56">
        <f t="shared" si="15"/>
        <v>21727.91621964063</v>
      </c>
      <c r="AO19" s="56">
        <f t="shared" si="15"/>
        <v>23477.471643440585</v>
      </c>
      <c r="AP19" s="56">
        <f t="shared" si="15"/>
        <v>25357.610213263706</v>
      </c>
      <c r="AQ19" s="56">
        <f t="shared" si="15"/>
        <v>27377.6629357753</v>
      </c>
      <c r="AR19" s="56">
        <f t="shared" si="15"/>
        <v>29547.60948818262</v>
      </c>
      <c r="AS19" s="56">
        <f t="shared" si="15"/>
        <v>41255.52729978743</v>
      </c>
      <c r="AT19" s="56">
        <f t="shared" si="15"/>
        <v>44226.889806014515</v>
      </c>
      <c r="AU19" s="56">
        <f t="shared" si="15"/>
        <v>47405.878536733406</v>
      </c>
      <c r="AV19" s="56">
        <f t="shared" si="15"/>
        <v>50806.71357961542</v>
      </c>
      <c r="AW19" s="56">
        <f t="shared" si="15"/>
        <v>54444.575547184475</v>
      </c>
      <c r="AX19" s="56">
        <f t="shared" si="15"/>
        <v>58335.66982189023</v>
      </c>
      <c r="AY19" s="56">
        <f t="shared" si="15"/>
        <v>62497.2950676588</v>
      </c>
      <c r="AZ19" s="56">
        <f t="shared" si="15"/>
        <v>0</v>
      </c>
      <c r="BA19" s="56">
        <f t="shared" si="15"/>
        <v>0</v>
      </c>
      <c r="BB19" s="56">
        <f t="shared" si="15"/>
        <v>0</v>
      </c>
      <c r="BC19" s="56">
        <f t="shared" si="15"/>
        <v>0</v>
      </c>
      <c r="BD19" s="56">
        <f t="shared" si="15"/>
        <v>0</v>
      </c>
      <c r="BE19" s="56">
        <f t="shared" si="15"/>
        <v>0</v>
      </c>
      <c r="BF19" s="56">
        <f t="shared" si="15"/>
        <v>0</v>
      </c>
      <c r="BG19" s="56">
        <f t="shared" si="15"/>
        <v>0</v>
      </c>
    </row>
    <row r="20" spans="2:13" ht="15" customHeight="1">
      <c r="B20" s="2" t="s">
        <v>18</v>
      </c>
      <c r="D20" s="50">
        <f>D18*I20/2</f>
        <v>36.196875</v>
      </c>
      <c r="G20" s="2" t="s">
        <v>9</v>
      </c>
      <c r="I20" s="41">
        <f>Eingabeseite!J59</f>
        <v>0.0195</v>
      </c>
      <c r="J20" s="8">
        <f>I20/2</f>
        <v>0.00975</v>
      </c>
      <c r="L20" s="57" t="s">
        <v>25</v>
      </c>
      <c r="M20" s="58">
        <f>SUM(M19:BG19)</f>
        <v>673756.7188476875</v>
      </c>
    </row>
    <row r="21" spans="7:10" ht="15" customHeight="1">
      <c r="G21" s="2" t="s">
        <v>13</v>
      </c>
      <c r="I21" s="41">
        <f>Eingabeseite!J60</f>
        <v>0.0025</v>
      </c>
      <c r="J21" s="43">
        <f>IF(D5&gt;D18,D18*I21,D5*I21)</f>
        <v>9.28125</v>
      </c>
    </row>
    <row r="22" spans="12:59" ht="15" customHeight="1">
      <c r="L22" s="53" t="s">
        <v>48</v>
      </c>
      <c r="M22" s="55">
        <f>M16-M14</f>
        <v>2360.4824999999996</v>
      </c>
      <c r="N22" s="55">
        <f aca="true" t="shared" si="16" ref="N22:BG22">N16-N14</f>
        <v>2544.318562499999</v>
      </c>
      <c r="O22" s="55">
        <f t="shared" si="16"/>
        <v>2741.6242040624984</v>
      </c>
      <c r="P22" s="55">
        <f t="shared" si="16"/>
        <v>2953.3509590765602</v>
      </c>
      <c r="Q22" s="55">
        <f t="shared" si="16"/>
        <v>3180.516012254036</v>
      </c>
      <c r="R22" s="55">
        <f t="shared" si="16"/>
        <v>-323.55267320054827</v>
      </c>
      <c r="S22" s="55">
        <f t="shared" si="16"/>
        <v>-249.56224899828248</v>
      </c>
      <c r="T22" s="55">
        <f t="shared" si="16"/>
        <v>-2935.185011612354</v>
      </c>
      <c r="U22" s="55">
        <f t="shared" si="16"/>
        <v>-2979.673396764115</v>
      </c>
      <c r="V22" s="55">
        <f t="shared" si="16"/>
        <v>-3019.738594920588</v>
      </c>
      <c r="W22" s="55">
        <f t="shared" si="16"/>
        <v>2520.1115687448564</v>
      </c>
      <c r="X22" s="55">
        <f t="shared" si="16"/>
        <v>2769.655200725315</v>
      </c>
      <c r="Y22" s="55">
        <f t="shared" si="16"/>
        <v>3039.7059877851043</v>
      </c>
      <c r="Z22" s="55">
        <f t="shared" si="16"/>
        <v>3331.811235954412</v>
      </c>
      <c r="AA22" s="55">
        <f t="shared" si="16"/>
        <v>3647.6295432028883</v>
      </c>
      <c r="AB22" s="55">
        <f t="shared" si="16"/>
        <v>3988.938569268087</v>
      </c>
      <c r="AC22" s="55">
        <f t="shared" si="16"/>
        <v>4357.643337315374</v>
      </c>
      <c r="AD22" s="55">
        <f t="shared" si="16"/>
        <v>4755.78510333798</v>
      </c>
      <c r="AE22" s="55">
        <f t="shared" si="16"/>
        <v>5185.550831606912</v>
      </c>
      <c r="AF22" s="55">
        <f t="shared" si="16"/>
        <v>5649.283317040919</v>
      </c>
      <c r="AG22" s="55">
        <f t="shared" si="16"/>
        <v>6149.491998097117</v>
      </c>
      <c r="AH22" s="55">
        <f t="shared" si="16"/>
        <v>8076.273876714413</v>
      </c>
      <c r="AI22" s="55">
        <f t="shared" si="16"/>
        <v>8727.05884330756</v>
      </c>
      <c r="AJ22" s="55">
        <f t="shared" si="16"/>
        <v>9426.436190959601</v>
      </c>
      <c r="AK22" s="55">
        <f t="shared" si="16"/>
        <v>10177.878992350874</v>
      </c>
      <c r="AL22" s="55">
        <f t="shared" si="16"/>
        <v>10985.101798281526</v>
      </c>
      <c r="AM22" s="55">
        <f t="shared" si="16"/>
        <v>11852.077120169062</v>
      </c>
      <c r="AN22" s="55">
        <f t="shared" si="16"/>
        <v>12783.05302322925</v>
      </c>
      <c r="AO22" s="55">
        <f t="shared" si="16"/>
        <v>13782.571904500812</v>
      </c>
      <c r="AP22" s="55">
        <f t="shared" si="16"/>
        <v>14855.490534793104</v>
      </c>
      <c r="AQ22" s="55">
        <f t="shared" si="16"/>
        <v>16007.001448879384</v>
      </c>
      <c r="AR22" s="55">
        <f t="shared" si="16"/>
        <v>17242.65577384751</v>
      </c>
      <c r="AS22" s="55">
        <f t="shared" si="16"/>
        <v>23257.089996584065</v>
      </c>
      <c r="AT22" s="55">
        <f t="shared" si="16"/>
        <v>24913.67746223248</v>
      </c>
      <c r="AU22" s="55">
        <f t="shared" si="16"/>
        <v>26685.18694394156</v>
      </c>
      <c r="AV22" s="55">
        <f t="shared" si="16"/>
        <v>28579.45056429493</v>
      </c>
      <c r="AW22" s="55">
        <f t="shared" si="16"/>
        <v>30604.82764342113</v>
      </c>
      <c r="AX22" s="55">
        <f t="shared" si="16"/>
        <v>32770.239872312886</v>
      </c>
      <c r="AY22" s="55">
        <f t="shared" si="16"/>
        <v>35085.20881768607</v>
      </c>
      <c r="AZ22" s="55">
        <f t="shared" si="16"/>
        <v>0</v>
      </c>
      <c r="BA22" s="55">
        <f t="shared" si="16"/>
        <v>0</v>
      </c>
      <c r="BB22" s="55">
        <f t="shared" si="16"/>
        <v>0</v>
      </c>
      <c r="BC22" s="55">
        <f t="shared" si="16"/>
        <v>0</v>
      </c>
      <c r="BD22" s="55">
        <f t="shared" si="16"/>
        <v>0</v>
      </c>
      <c r="BE22" s="55">
        <f t="shared" si="16"/>
        <v>0</v>
      </c>
      <c r="BF22" s="55">
        <f t="shared" si="16"/>
        <v>0</v>
      </c>
      <c r="BG22" s="55">
        <f t="shared" si="16"/>
        <v>0</v>
      </c>
    </row>
    <row r="23" spans="2:13" ht="15">
      <c r="B23" s="2" t="s">
        <v>28</v>
      </c>
      <c r="C23" s="2" t="s">
        <v>29</v>
      </c>
      <c r="D23" s="43">
        <f>IF(D5&gt;D18,D18*(I17+I18),D5*(I17+I18))</f>
        <v>575.4375</v>
      </c>
      <c r="G23" s="2" t="s">
        <v>38</v>
      </c>
      <c r="H23" s="2" t="s">
        <v>39</v>
      </c>
      <c r="I23" s="43">
        <f>IF(D5&gt;D18,D18*(J17+J18),D5*(J17+J18))</f>
        <v>304.42499999999995</v>
      </c>
      <c r="L23" s="59" t="s">
        <v>25</v>
      </c>
      <c r="M23" s="60">
        <f>SUM(M22:BG22)</f>
        <v>385479.4678129824</v>
      </c>
    </row>
    <row r="24" spans="3:9" ht="15">
      <c r="C24" s="2" t="s">
        <v>30</v>
      </c>
      <c r="D24" s="43">
        <f>IF(D5&gt;D18,D18*I20,D5*I20)</f>
        <v>72.39375</v>
      </c>
      <c r="H24" s="2" t="s">
        <v>42</v>
      </c>
      <c r="I24" s="43">
        <f>IF(D5&gt;D18,D18*(J20),D5*(J20))</f>
        <v>36.196875</v>
      </c>
    </row>
    <row r="25" spans="3:9" ht="15">
      <c r="C25" s="2" t="s">
        <v>40</v>
      </c>
      <c r="D25" s="43">
        <f>IF(D6=0,J21,0)</f>
        <v>0</v>
      </c>
      <c r="H25" s="2" t="s">
        <v>43</v>
      </c>
      <c r="I25" s="43">
        <f>D25</f>
        <v>0</v>
      </c>
    </row>
    <row r="26" spans="3:12" ht="15">
      <c r="C26" s="2" t="s">
        <v>34</v>
      </c>
      <c r="D26" s="43">
        <f>D24+D23+D25</f>
        <v>647.83125</v>
      </c>
      <c r="H26" s="2" t="s">
        <v>44</v>
      </c>
      <c r="I26" s="43">
        <f>SUM(I23:I25)</f>
        <v>340.62187499999993</v>
      </c>
      <c r="L26" s="37" t="s">
        <v>73</v>
      </c>
    </row>
    <row r="27" spans="3:59" ht="15">
      <c r="C27" s="2" t="s">
        <v>115</v>
      </c>
      <c r="D27" s="43">
        <f>Eingabeseite!N13</f>
        <v>0</v>
      </c>
      <c r="H27" s="2" t="s">
        <v>115</v>
      </c>
      <c r="I27" s="43">
        <f>D27</f>
        <v>0</v>
      </c>
      <c r="L27" s="37" t="s">
        <v>74</v>
      </c>
      <c r="M27" s="37">
        <f>M1</f>
        <v>2014</v>
      </c>
      <c r="N27" s="37">
        <f>N1</f>
        <v>2015</v>
      </c>
      <c r="O27" s="37">
        <f aca="true" t="shared" si="17" ref="O27:BG27">O1</f>
        <v>2016</v>
      </c>
      <c r="P27" s="37">
        <f t="shared" si="17"/>
        <v>2017</v>
      </c>
      <c r="Q27" s="37">
        <f t="shared" si="17"/>
        <v>2018</v>
      </c>
      <c r="R27" s="37">
        <f t="shared" si="17"/>
        <v>2019</v>
      </c>
      <c r="S27" s="37">
        <f t="shared" si="17"/>
        <v>2020</v>
      </c>
      <c r="T27" s="37">
        <f t="shared" si="17"/>
        <v>2021</v>
      </c>
      <c r="U27" s="37">
        <f t="shared" si="17"/>
        <v>2022</v>
      </c>
      <c r="V27" s="37">
        <f t="shared" si="17"/>
        <v>2023</v>
      </c>
      <c r="W27" s="37">
        <f t="shared" si="17"/>
        <v>2024</v>
      </c>
      <c r="X27" s="37">
        <f t="shared" si="17"/>
        <v>2025</v>
      </c>
      <c r="Y27" s="37">
        <f t="shared" si="17"/>
        <v>2026</v>
      </c>
      <c r="Z27" s="37">
        <f t="shared" si="17"/>
        <v>2027</v>
      </c>
      <c r="AA27" s="37">
        <f t="shared" si="17"/>
        <v>2028</v>
      </c>
      <c r="AB27" s="37">
        <f t="shared" si="17"/>
        <v>2029</v>
      </c>
      <c r="AC27" s="37">
        <f t="shared" si="17"/>
        <v>2030</v>
      </c>
      <c r="AD27" s="37">
        <f t="shared" si="17"/>
        <v>2031</v>
      </c>
      <c r="AE27" s="37">
        <f t="shared" si="17"/>
        <v>2032</v>
      </c>
      <c r="AF27" s="37">
        <f t="shared" si="17"/>
        <v>2033</v>
      </c>
      <c r="AG27" s="37">
        <f t="shared" si="17"/>
        <v>2034</v>
      </c>
      <c r="AH27" s="37">
        <f t="shared" si="17"/>
        <v>2035</v>
      </c>
      <c r="AI27" s="37">
        <f t="shared" si="17"/>
        <v>2036</v>
      </c>
      <c r="AJ27" s="37">
        <f t="shared" si="17"/>
        <v>2037</v>
      </c>
      <c r="AK27" s="37">
        <f t="shared" si="17"/>
        <v>2038</v>
      </c>
      <c r="AL27" s="37">
        <f t="shared" si="17"/>
        <v>2039</v>
      </c>
      <c r="AM27" s="37">
        <f t="shared" si="17"/>
        <v>2040</v>
      </c>
      <c r="AN27" s="37">
        <f t="shared" si="17"/>
        <v>2041</v>
      </c>
      <c r="AO27" s="37">
        <f t="shared" si="17"/>
        <v>2042</v>
      </c>
      <c r="AP27" s="37">
        <f t="shared" si="17"/>
        <v>2043</v>
      </c>
      <c r="AQ27" s="37">
        <f t="shared" si="17"/>
        <v>2044</v>
      </c>
      <c r="AR27" s="37">
        <f t="shared" si="17"/>
        <v>2045</v>
      </c>
      <c r="AS27" s="37">
        <f t="shared" si="17"/>
        <v>2046</v>
      </c>
      <c r="AT27" s="37">
        <f t="shared" si="17"/>
        <v>2047</v>
      </c>
      <c r="AU27" s="37">
        <f t="shared" si="17"/>
        <v>2048</v>
      </c>
      <c r="AV27" s="37">
        <f t="shared" si="17"/>
        <v>2049</v>
      </c>
      <c r="AW27" s="37">
        <f t="shared" si="17"/>
        <v>2050</v>
      </c>
      <c r="AX27" s="37">
        <f t="shared" si="17"/>
        <v>2051</v>
      </c>
      <c r="AY27" s="37">
        <f t="shared" si="17"/>
        <v>2052</v>
      </c>
      <c r="AZ27" s="37">
        <f t="shared" si="17"/>
        <v>2053</v>
      </c>
      <c r="BA27" s="37">
        <f t="shared" si="17"/>
        <v>2054</v>
      </c>
      <c r="BB27" s="37">
        <f t="shared" si="17"/>
        <v>2055</v>
      </c>
      <c r="BC27" s="37">
        <f t="shared" si="17"/>
        <v>2056</v>
      </c>
      <c r="BD27" s="37">
        <f t="shared" si="17"/>
        <v>2057</v>
      </c>
      <c r="BE27" s="37">
        <f t="shared" si="17"/>
        <v>2058</v>
      </c>
      <c r="BF27" s="37">
        <f t="shared" si="17"/>
        <v>2059</v>
      </c>
      <c r="BG27" s="37">
        <f t="shared" si="17"/>
        <v>2060</v>
      </c>
    </row>
    <row r="28" spans="3:59" ht="15">
      <c r="C28" s="2" t="s">
        <v>116</v>
      </c>
      <c r="D28" s="43">
        <f>Eingabeseite!N14</f>
        <v>25</v>
      </c>
      <c r="H28" s="2" t="s">
        <v>116</v>
      </c>
      <c r="I28" s="43">
        <f>D28</f>
        <v>25</v>
      </c>
      <c r="L28" s="37" t="s">
        <v>83</v>
      </c>
      <c r="M28" s="39">
        <f>IF(M12=0,#N/A,M12)</f>
        <v>4053.96</v>
      </c>
      <c r="N28" s="39">
        <f aca="true" t="shared" si="18" ref="N28:BG28">IF(N12=0,#N/A,N12)</f>
        <v>4256.658</v>
      </c>
      <c r="O28" s="39">
        <f t="shared" si="18"/>
        <v>4469.490900000001</v>
      </c>
      <c r="P28" s="39">
        <f t="shared" si="18"/>
        <v>4692.965445000001</v>
      </c>
      <c r="Q28" s="39">
        <f t="shared" si="18"/>
        <v>4927.613717250001</v>
      </c>
      <c r="R28" s="39">
        <f t="shared" si="18"/>
        <v>11039.784464362503</v>
      </c>
      <c r="S28" s="39">
        <f t="shared" si="18"/>
        <v>11591.773687580628</v>
      </c>
      <c r="T28" s="39">
        <f t="shared" si="18"/>
        <v>14940.536003747158</v>
      </c>
      <c r="U28" s="39">
        <f t="shared" si="18"/>
        <v>15687.56280393452</v>
      </c>
      <c r="V28" s="39">
        <f t="shared" si="18"/>
        <v>16471.940944131245</v>
      </c>
      <c r="W28" s="39">
        <f t="shared" si="18"/>
        <v>11431.517334939017</v>
      </c>
      <c r="X28" s="39">
        <f t="shared" si="18"/>
        <v>12003.093201685968</v>
      </c>
      <c r="Y28" s="39">
        <f t="shared" si="18"/>
        <v>12603.247861770265</v>
      </c>
      <c r="Z28" s="39">
        <f t="shared" si="18"/>
        <v>13233.41025485878</v>
      </c>
      <c r="AA28" s="39">
        <f t="shared" si="18"/>
        <v>13895.08076760172</v>
      </c>
      <c r="AB28" s="39">
        <f t="shared" si="18"/>
        <v>14589.834805981807</v>
      </c>
      <c r="AC28" s="39">
        <f t="shared" si="18"/>
        <v>15319.3265462809</v>
      </c>
      <c r="AD28" s="39">
        <f t="shared" si="18"/>
        <v>16085.292873594944</v>
      </c>
      <c r="AE28" s="39">
        <f t="shared" si="18"/>
        <v>16889.55751727469</v>
      </c>
      <c r="AF28" s="39">
        <f t="shared" si="18"/>
        <v>17734.035393138427</v>
      </c>
      <c r="AG28" s="39">
        <f t="shared" si="18"/>
        <v>18620.737162795347</v>
      </c>
      <c r="AH28" s="39">
        <f t="shared" si="18"/>
        <v>16776.95528089508</v>
      </c>
      <c r="AI28" s="39">
        <f t="shared" si="18"/>
        <v>17615.803044939836</v>
      </c>
      <c r="AJ28" s="39">
        <f t="shared" si="18"/>
        <v>18496.593197186827</v>
      </c>
      <c r="AK28" s="39">
        <f t="shared" si="18"/>
        <v>19421.42285704617</v>
      </c>
      <c r="AL28" s="39">
        <f t="shared" si="18"/>
        <v>20392.49399989848</v>
      </c>
      <c r="AM28" s="39">
        <f t="shared" si="18"/>
        <v>21412.118699893406</v>
      </c>
      <c r="AN28" s="39">
        <f t="shared" si="18"/>
        <v>22482.724634888076</v>
      </c>
      <c r="AO28" s="39">
        <f t="shared" si="18"/>
        <v>23606.86086663248</v>
      </c>
      <c r="AP28" s="39">
        <f t="shared" si="18"/>
        <v>24787.203909964108</v>
      </c>
      <c r="AQ28" s="39">
        <f t="shared" si="18"/>
        <v>26026.564105462316</v>
      </c>
      <c r="AR28" s="39">
        <f t="shared" si="18"/>
        <v>27327.892310735435</v>
      </c>
      <c r="AS28" s="39">
        <f t="shared" si="18"/>
        <v>19316.8821160603</v>
      </c>
      <c r="AT28" s="39">
        <f t="shared" si="18"/>
        <v>20282.726221863315</v>
      </c>
      <c r="AU28" s="39">
        <f t="shared" si="18"/>
        <v>21296.862532956482</v>
      </c>
      <c r="AV28" s="39">
        <f t="shared" si="18"/>
        <v>22361.705659604308</v>
      </c>
      <c r="AW28" s="39">
        <f t="shared" si="18"/>
        <v>23479.790942584525</v>
      </c>
      <c r="AX28" s="39">
        <f t="shared" si="18"/>
        <v>24653.78048971375</v>
      </c>
      <c r="AY28" s="39">
        <f t="shared" si="18"/>
        <v>25886.469514199438</v>
      </c>
      <c r="AZ28" s="39" t="e">
        <f t="shared" si="18"/>
        <v>#N/A</v>
      </c>
      <c r="BA28" s="39" t="e">
        <f t="shared" si="18"/>
        <v>#N/A</v>
      </c>
      <c r="BB28" s="39" t="e">
        <f t="shared" si="18"/>
        <v>#N/A</v>
      </c>
      <c r="BC28" s="39" t="e">
        <f t="shared" si="18"/>
        <v>#N/A</v>
      </c>
      <c r="BD28" s="39" t="e">
        <f t="shared" si="18"/>
        <v>#N/A</v>
      </c>
      <c r="BE28" s="39" t="e">
        <f t="shared" si="18"/>
        <v>#N/A</v>
      </c>
      <c r="BF28" s="39" t="e">
        <f t="shared" si="18"/>
        <v>#N/A</v>
      </c>
      <c r="BG28" s="39" t="e">
        <f t="shared" si="18"/>
        <v>#N/A</v>
      </c>
    </row>
    <row r="29" spans="3:59" ht="15">
      <c r="C29" s="2" t="s">
        <v>117</v>
      </c>
      <c r="D29" s="43">
        <f>D28+D27+D26</f>
        <v>672.83125</v>
      </c>
      <c r="H29" s="2" t="s">
        <v>117</v>
      </c>
      <c r="I29" s="43">
        <f>I28+I27+I26</f>
        <v>365.62187499999993</v>
      </c>
      <c r="L29" s="37" t="s">
        <v>84</v>
      </c>
      <c r="M29" s="39">
        <f>IF(M17=0,#N/A,M17)</f>
        <v>8073.974999999999</v>
      </c>
      <c r="N29" s="39">
        <f aca="true" t="shared" si="19" ref="N29:BG29">IF(N17=0,#N/A,N17)</f>
        <v>8598.783374999999</v>
      </c>
      <c r="O29" s="39">
        <f t="shared" si="19"/>
        <v>9157.704294374998</v>
      </c>
      <c r="P29" s="39">
        <f t="shared" si="19"/>
        <v>9752.955073509373</v>
      </c>
      <c r="Q29" s="39">
        <f t="shared" si="19"/>
        <v>10386.897153287482</v>
      </c>
      <c r="R29" s="39">
        <f t="shared" si="19"/>
        <v>11062.045468251168</v>
      </c>
      <c r="S29" s="39">
        <f t="shared" si="19"/>
        <v>11781.078423687493</v>
      </c>
      <c r="T29" s="39">
        <f t="shared" si="19"/>
        <v>12546.848521227179</v>
      </c>
      <c r="U29" s="39">
        <f t="shared" si="19"/>
        <v>13362.393675106945</v>
      </c>
      <c r="V29" s="39">
        <f t="shared" si="19"/>
        <v>14230.949263988896</v>
      </c>
      <c r="W29" s="39">
        <f t="shared" si="19"/>
        <v>15155.960966148174</v>
      </c>
      <c r="X29" s="39">
        <f t="shared" si="19"/>
        <v>16141.098428947804</v>
      </c>
      <c r="Y29" s="39">
        <f t="shared" si="19"/>
        <v>17190.26982682941</v>
      </c>
      <c r="Z29" s="39">
        <f t="shared" si="19"/>
        <v>18307.637365573322</v>
      </c>
      <c r="AA29" s="39">
        <f t="shared" si="19"/>
        <v>19497.633794335587</v>
      </c>
      <c r="AB29" s="39">
        <f t="shared" si="19"/>
        <v>20764.9799909674</v>
      </c>
      <c r="AC29" s="39">
        <f t="shared" si="19"/>
        <v>22114.70369038028</v>
      </c>
      <c r="AD29" s="39">
        <f t="shared" si="19"/>
        <v>23552.159430254997</v>
      </c>
      <c r="AE29" s="39">
        <f t="shared" si="19"/>
        <v>25083.04979322157</v>
      </c>
      <c r="AF29" s="39">
        <f t="shared" si="19"/>
        <v>26713.44802978097</v>
      </c>
      <c r="AG29" s="39">
        <f t="shared" si="19"/>
        <v>28449.822151716733</v>
      </c>
      <c r="AH29" s="39">
        <f t="shared" si="19"/>
        <v>30299.06059157832</v>
      </c>
      <c r="AI29" s="39">
        <f t="shared" si="19"/>
        <v>32268.49953003091</v>
      </c>
      <c r="AJ29" s="39">
        <f t="shared" si="19"/>
        <v>34365.95199948292</v>
      </c>
      <c r="AK29" s="39">
        <f t="shared" si="19"/>
        <v>36599.7388794493</v>
      </c>
      <c r="AL29" s="39">
        <f t="shared" si="19"/>
        <v>38978.72190661351</v>
      </c>
      <c r="AM29" s="39">
        <f t="shared" si="19"/>
        <v>41512.338830543384</v>
      </c>
      <c r="AN29" s="39">
        <f t="shared" si="19"/>
        <v>44210.640854528705</v>
      </c>
      <c r="AO29" s="39">
        <f t="shared" si="19"/>
        <v>47084.332510073065</v>
      </c>
      <c r="AP29" s="39">
        <f t="shared" si="19"/>
        <v>50144.814123227814</v>
      </c>
      <c r="AQ29" s="39">
        <f t="shared" si="19"/>
        <v>53404.22704123762</v>
      </c>
      <c r="AR29" s="39">
        <f t="shared" si="19"/>
        <v>56875.501798918056</v>
      </c>
      <c r="AS29" s="39">
        <f t="shared" si="19"/>
        <v>60572.409415847724</v>
      </c>
      <c r="AT29" s="39">
        <f t="shared" si="19"/>
        <v>64509.616027877826</v>
      </c>
      <c r="AU29" s="39">
        <f t="shared" si="19"/>
        <v>68702.74106968989</v>
      </c>
      <c r="AV29" s="39">
        <f t="shared" si="19"/>
        <v>73168.41923921973</v>
      </c>
      <c r="AW29" s="39">
        <f t="shared" si="19"/>
        <v>77924.366489769</v>
      </c>
      <c r="AX29" s="39">
        <f t="shared" si="19"/>
        <v>82989.45031160399</v>
      </c>
      <c r="AY29" s="39">
        <f t="shared" si="19"/>
        <v>88383.76458185824</v>
      </c>
      <c r="AZ29" s="39" t="e">
        <f t="shared" si="19"/>
        <v>#N/A</v>
      </c>
      <c r="BA29" s="39" t="e">
        <f t="shared" si="19"/>
        <v>#N/A</v>
      </c>
      <c r="BB29" s="39" t="e">
        <f t="shared" si="19"/>
        <v>#N/A</v>
      </c>
      <c r="BC29" s="39" t="e">
        <f t="shared" si="19"/>
        <v>#N/A</v>
      </c>
      <c r="BD29" s="39" t="e">
        <f t="shared" si="19"/>
        <v>#N/A</v>
      </c>
      <c r="BE29" s="39" t="e">
        <f t="shared" si="19"/>
        <v>#N/A</v>
      </c>
      <c r="BF29" s="39" t="e">
        <f t="shared" si="19"/>
        <v>#N/A</v>
      </c>
      <c r="BG29" s="39" t="e">
        <f t="shared" si="19"/>
        <v>#N/A</v>
      </c>
    </row>
    <row r="30" spans="12:59" ht="15">
      <c r="L30" s="37" t="s">
        <v>85</v>
      </c>
      <c r="M30" s="39">
        <f>IF(M19=0,#N/A,M19)</f>
        <v>4020.0149999999994</v>
      </c>
      <c r="N30" s="39">
        <f aca="true" t="shared" si="20" ref="N30:BG30">IF(N19=0,#N/A,N19)</f>
        <v>4342.125374999999</v>
      </c>
      <c r="O30" s="39">
        <f t="shared" si="20"/>
        <v>4688.213394374998</v>
      </c>
      <c r="P30" s="39">
        <f t="shared" si="20"/>
        <v>5059.989628509372</v>
      </c>
      <c r="Q30" s="39">
        <f t="shared" si="20"/>
        <v>5459.283436037481</v>
      </c>
      <c r="R30" s="39">
        <f t="shared" si="20"/>
        <v>22.261003888665073</v>
      </c>
      <c r="S30" s="39">
        <f t="shared" si="20"/>
        <v>189.30473610686568</v>
      </c>
      <c r="T30" s="39">
        <f t="shared" si="20"/>
        <v>-2393.6874825199793</v>
      </c>
      <c r="U30" s="39">
        <f t="shared" si="20"/>
        <v>-2325.1691288275742</v>
      </c>
      <c r="V30" s="39">
        <f t="shared" si="20"/>
        <v>-2240.9916801423497</v>
      </c>
      <c r="W30" s="39">
        <f t="shared" si="20"/>
        <v>3724.4436312091566</v>
      </c>
      <c r="X30" s="39">
        <f t="shared" si="20"/>
        <v>4138.005227261836</v>
      </c>
      <c r="Y30" s="39">
        <f t="shared" si="20"/>
        <v>4587.021965059146</v>
      </c>
      <c r="Z30" s="39">
        <f t="shared" si="20"/>
        <v>5074.2271107145425</v>
      </c>
      <c r="AA30" s="39">
        <f t="shared" si="20"/>
        <v>5602.553026733867</v>
      </c>
      <c r="AB30" s="39">
        <f t="shared" si="20"/>
        <v>6175.145184985593</v>
      </c>
      <c r="AC30" s="39">
        <f t="shared" si="20"/>
        <v>6795.3771440993805</v>
      </c>
      <c r="AD30" s="39">
        <f t="shared" si="20"/>
        <v>7466.866556660052</v>
      </c>
      <c r="AE30" s="39">
        <f t="shared" si="20"/>
        <v>8193.492275946879</v>
      </c>
      <c r="AF30" s="39">
        <f t="shared" si="20"/>
        <v>8979.412636642544</v>
      </c>
      <c r="AG30" s="39">
        <f t="shared" si="20"/>
        <v>9829.084988921386</v>
      </c>
      <c r="AH30" s="39">
        <f t="shared" si="20"/>
        <v>13522.10531068324</v>
      </c>
      <c r="AI30" s="39">
        <f t="shared" si="20"/>
        <v>14652.696485091074</v>
      </c>
      <c r="AJ30" s="39">
        <f t="shared" si="20"/>
        <v>15869.35880229609</v>
      </c>
      <c r="AK30" s="39">
        <f t="shared" si="20"/>
        <v>17178.31602240313</v>
      </c>
      <c r="AL30" s="39">
        <f t="shared" si="20"/>
        <v>18586.227906715027</v>
      </c>
      <c r="AM30" s="39">
        <f t="shared" si="20"/>
        <v>20100.220130649977</v>
      </c>
      <c r="AN30" s="39">
        <f t="shared" si="20"/>
        <v>21727.91621964063</v>
      </c>
      <c r="AO30" s="39">
        <f t="shared" si="20"/>
        <v>23477.471643440585</v>
      </c>
      <c r="AP30" s="39">
        <f t="shared" si="20"/>
        <v>25357.610213263706</v>
      </c>
      <c r="AQ30" s="39">
        <f t="shared" si="20"/>
        <v>27377.6629357753</v>
      </c>
      <c r="AR30" s="39">
        <f t="shared" si="20"/>
        <v>29547.60948818262</v>
      </c>
      <c r="AS30" s="39">
        <f t="shared" si="20"/>
        <v>41255.52729978743</v>
      </c>
      <c r="AT30" s="39">
        <f t="shared" si="20"/>
        <v>44226.889806014515</v>
      </c>
      <c r="AU30" s="39">
        <f t="shared" si="20"/>
        <v>47405.878536733406</v>
      </c>
      <c r="AV30" s="39">
        <f t="shared" si="20"/>
        <v>50806.71357961542</v>
      </c>
      <c r="AW30" s="39">
        <f t="shared" si="20"/>
        <v>54444.575547184475</v>
      </c>
      <c r="AX30" s="39">
        <f t="shared" si="20"/>
        <v>58335.66982189023</v>
      </c>
      <c r="AY30" s="39">
        <f t="shared" si="20"/>
        <v>62497.2950676588</v>
      </c>
      <c r="AZ30" s="39" t="e">
        <f t="shared" si="20"/>
        <v>#N/A</v>
      </c>
      <c r="BA30" s="39" t="e">
        <f t="shared" si="20"/>
        <v>#N/A</v>
      </c>
      <c r="BB30" s="39" t="e">
        <f t="shared" si="20"/>
        <v>#N/A</v>
      </c>
      <c r="BC30" s="39" t="e">
        <f t="shared" si="20"/>
        <v>#N/A</v>
      </c>
      <c r="BD30" s="39" t="e">
        <f t="shared" si="20"/>
        <v>#N/A</v>
      </c>
      <c r="BE30" s="39" t="e">
        <f t="shared" si="20"/>
        <v>#N/A</v>
      </c>
      <c r="BF30" s="39" t="e">
        <f t="shared" si="20"/>
        <v>#N/A</v>
      </c>
      <c r="BG30" s="39" t="e">
        <f t="shared" si="20"/>
        <v>#N/A</v>
      </c>
    </row>
    <row r="32" ht="15">
      <c r="L32" s="37" t="s">
        <v>80</v>
      </c>
    </row>
    <row r="33" spans="12:59" ht="15">
      <c r="L33" s="37" t="s">
        <v>74</v>
      </c>
      <c r="M33" s="37">
        <f>M27</f>
        <v>2014</v>
      </c>
      <c r="N33" s="37">
        <f aca="true" t="shared" si="21" ref="N33:BG33">N27</f>
        <v>2015</v>
      </c>
      <c r="O33" s="37">
        <f t="shared" si="21"/>
        <v>2016</v>
      </c>
      <c r="P33" s="37">
        <f t="shared" si="21"/>
        <v>2017</v>
      </c>
      <c r="Q33" s="37">
        <f t="shared" si="21"/>
        <v>2018</v>
      </c>
      <c r="R33" s="37">
        <f t="shared" si="21"/>
        <v>2019</v>
      </c>
      <c r="S33" s="37">
        <f t="shared" si="21"/>
        <v>2020</v>
      </c>
      <c r="T33" s="37">
        <f t="shared" si="21"/>
        <v>2021</v>
      </c>
      <c r="U33" s="37">
        <f t="shared" si="21"/>
        <v>2022</v>
      </c>
      <c r="V33" s="37">
        <f t="shared" si="21"/>
        <v>2023</v>
      </c>
      <c r="W33" s="37">
        <f t="shared" si="21"/>
        <v>2024</v>
      </c>
      <c r="X33" s="37">
        <f t="shared" si="21"/>
        <v>2025</v>
      </c>
      <c r="Y33" s="37">
        <f t="shared" si="21"/>
        <v>2026</v>
      </c>
      <c r="Z33" s="37">
        <f t="shared" si="21"/>
        <v>2027</v>
      </c>
      <c r="AA33" s="37">
        <f t="shared" si="21"/>
        <v>2028</v>
      </c>
      <c r="AB33" s="37">
        <f t="shared" si="21"/>
        <v>2029</v>
      </c>
      <c r="AC33" s="37">
        <f t="shared" si="21"/>
        <v>2030</v>
      </c>
      <c r="AD33" s="37">
        <f t="shared" si="21"/>
        <v>2031</v>
      </c>
      <c r="AE33" s="37">
        <f t="shared" si="21"/>
        <v>2032</v>
      </c>
      <c r="AF33" s="37">
        <f t="shared" si="21"/>
        <v>2033</v>
      </c>
      <c r="AG33" s="37">
        <f t="shared" si="21"/>
        <v>2034</v>
      </c>
      <c r="AH33" s="37">
        <f t="shared" si="21"/>
        <v>2035</v>
      </c>
      <c r="AI33" s="37">
        <f t="shared" si="21"/>
        <v>2036</v>
      </c>
      <c r="AJ33" s="37">
        <f t="shared" si="21"/>
        <v>2037</v>
      </c>
      <c r="AK33" s="37">
        <f t="shared" si="21"/>
        <v>2038</v>
      </c>
      <c r="AL33" s="37">
        <f t="shared" si="21"/>
        <v>2039</v>
      </c>
      <c r="AM33" s="37">
        <f t="shared" si="21"/>
        <v>2040</v>
      </c>
      <c r="AN33" s="37">
        <f t="shared" si="21"/>
        <v>2041</v>
      </c>
      <c r="AO33" s="37">
        <f t="shared" si="21"/>
        <v>2042</v>
      </c>
      <c r="AP33" s="37">
        <f t="shared" si="21"/>
        <v>2043</v>
      </c>
      <c r="AQ33" s="37">
        <f t="shared" si="21"/>
        <v>2044</v>
      </c>
      <c r="AR33" s="37">
        <f t="shared" si="21"/>
        <v>2045</v>
      </c>
      <c r="AS33" s="37">
        <f t="shared" si="21"/>
        <v>2046</v>
      </c>
      <c r="AT33" s="37">
        <f t="shared" si="21"/>
        <v>2047</v>
      </c>
      <c r="AU33" s="37">
        <f t="shared" si="21"/>
        <v>2048</v>
      </c>
      <c r="AV33" s="37">
        <f t="shared" si="21"/>
        <v>2049</v>
      </c>
      <c r="AW33" s="37">
        <f t="shared" si="21"/>
        <v>2050</v>
      </c>
      <c r="AX33" s="37">
        <f t="shared" si="21"/>
        <v>2051</v>
      </c>
      <c r="AY33" s="37">
        <f t="shared" si="21"/>
        <v>2052</v>
      </c>
      <c r="AZ33" s="37">
        <f t="shared" si="21"/>
        <v>2053</v>
      </c>
      <c r="BA33" s="37">
        <f t="shared" si="21"/>
        <v>2054</v>
      </c>
      <c r="BB33" s="37">
        <f t="shared" si="21"/>
        <v>2055</v>
      </c>
      <c r="BC33" s="37">
        <f t="shared" si="21"/>
        <v>2056</v>
      </c>
      <c r="BD33" s="37">
        <f t="shared" si="21"/>
        <v>2057</v>
      </c>
      <c r="BE33" s="37">
        <f t="shared" si="21"/>
        <v>2058</v>
      </c>
      <c r="BF33" s="37">
        <f t="shared" si="21"/>
        <v>2059</v>
      </c>
      <c r="BG33" s="37">
        <f t="shared" si="21"/>
        <v>2060</v>
      </c>
    </row>
    <row r="34" spans="12:59" ht="15">
      <c r="L34" s="37" t="s">
        <v>83</v>
      </c>
      <c r="M34" s="39">
        <f>IF(M14=0,#N/A,M14)</f>
        <v>2026.98</v>
      </c>
      <c r="N34" s="39">
        <f aca="true" t="shared" si="22" ref="N34:BG34">IF(N14=0,#N/A,N14)</f>
        <v>2128.329</v>
      </c>
      <c r="O34" s="39">
        <f t="shared" si="22"/>
        <v>2234.7454500000003</v>
      </c>
      <c r="P34" s="39">
        <f t="shared" si="22"/>
        <v>2346.4827225000004</v>
      </c>
      <c r="Q34" s="39">
        <f t="shared" si="22"/>
        <v>2463.8068586250006</v>
      </c>
      <c r="R34" s="39">
        <f t="shared" si="22"/>
        <v>6334.756530686722</v>
      </c>
      <c r="S34" s="39">
        <f t="shared" si="22"/>
        <v>6651.494357221057</v>
      </c>
      <c r="T34" s="39">
        <f t="shared" si="22"/>
        <v>9753.242706869609</v>
      </c>
      <c r="U34" s="39">
        <f t="shared" si="22"/>
        <v>10240.90484221309</v>
      </c>
      <c r="V34" s="39">
        <f t="shared" si="22"/>
        <v>10752.950084323747</v>
      </c>
      <c r="W34" s="39">
        <f t="shared" si="22"/>
        <v>5715.7586674695085</v>
      </c>
      <c r="X34" s="39">
        <f t="shared" si="22"/>
        <v>6001.546600842984</v>
      </c>
      <c r="Y34" s="39">
        <f t="shared" si="22"/>
        <v>6301.623930885133</v>
      </c>
      <c r="Z34" s="39">
        <f t="shared" si="22"/>
        <v>6616.70512742939</v>
      </c>
      <c r="AA34" s="39">
        <f t="shared" si="22"/>
        <v>6947.54038380086</v>
      </c>
      <c r="AB34" s="39">
        <f t="shared" si="22"/>
        <v>7294.917402990904</v>
      </c>
      <c r="AC34" s="39">
        <f t="shared" si="22"/>
        <v>7659.66327314045</v>
      </c>
      <c r="AD34" s="39">
        <f t="shared" si="22"/>
        <v>8042.646436797472</v>
      </c>
      <c r="AE34" s="39">
        <f t="shared" si="22"/>
        <v>8444.778758637345</v>
      </c>
      <c r="AF34" s="39">
        <f t="shared" si="22"/>
        <v>8867.017696569214</v>
      </c>
      <c r="AG34" s="39">
        <f t="shared" si="22"/>
        <v>9310.368581397674</v>
      </c>
      <c r="AH34" s="39">
        <f t="shared" si="22"/>
        <v>8388.47764044754</v>
      </c>
      <c r="AI34" s="39">
        <f t="shared" si="22"/>
        <v>8807.901522469918</v>
      </c>
      <c r="AJ34" s="39">
        <f t="shared" si="22"/>
        <v>9248.296598593413</v>
      </c>
      <c r="AK34" s="39">
        <f t="shared" si="22"/>
        <v>9710.711428523085</v>
      </c>
      <c r="AL34" s="39">
        <f t="shared" si="22"/>
        <v>10196.24699994924</v>
      </c>
      <c r="AM34" s="39">
        <f t="shared" si="22"/>
        <v>10706.059349946703</v>
      </c>
      <c r="AN34" s="39">
        <f t="shared" si="22"/>
        <v>11241.362317444038</v>
      </c>
      <c r="AO34" s="39">
        <f t="shared" si="22"/>
        <v>11803.43043331624</v>
      </c>
      <c r="AP34" s="39">
        <f t="shared" si="22"/>
        <v>12393.601954982054</v>
      </c>
      <c r="AQ34" s="39">
        <f t="shared" si="22"/>
        <v>13013.282052731158</v>
      </c>
      <c r="AR34" s="39">
        <f t="shared" si="22"/>
        <v>13663.946155367717</v>
      </c>
      <c r="AS34" s="39">
        <f t="shared" si="22"/>
        <v>9658.44105803015</v>
      </c>
      <c r="AT34" s="39">
        <f t="shared" si="22"/>
        <v>10141.363110931658</v>
      </c>
      <c r="AU34" s="39">
        <f t="shared" si="22"/>
        <v>10648.431266478241</v>
      </c>
      <c r="AV34" s="39">
        <f t="shared" si="22"/>
        <v>11180.852829802154</v>
      </c>
      <c r="AW34" s="39">
        <f t="shared" si="22"/>
        <v>11739.895471292262</v>
      </c>
      <c r="AX34" s="39">
        <f t="shared" si="22"/>
        <v>12326.890244856875</v>
      </c>
      <c r="AY34" s="39">
        <f t="shared" si="22"/>
        <v>12943.234757099719</v>
      </c>
      <c r="AZ34" s="39" t="e">
        <f t="shared" si="22"/>
        <v>#N/A</v>
      </c>
      <c r="BA34" s="39" t="e">
        <f t="shared" si="22"/>
        <v>#N/A</v>
      </c>
      <c r="BB34" s="39" t="e">
        <f t="shared" si="22"/>
        <v>#N/A</v>
      </c>
      <c r="BC34" s="39" t="e">
        <f t="shared" si="22"/>
        <v>#N/A</v>
      </c>
      <c r="BD34" s="39" t="e">
        <f t="shared" si="22"/>
        <v>#N/A</v>
      </c>
      <c r="BE34" s="39" t="e">
        <f t="shared" si="22"/>
        <v>#N/A</v>
      </c>
      <c r="BF34" s="39" t="e">
        <f t="shared" si="22"/>
        <v>#N/A</v>
      </c>
      <c r="BG34" s="39" t="e">
        <f t="shared" si="22"/>
        <v>#N/A</v>
      </c>
    </row>
    <row r="35" spans="12:59" ht="15">
      <c r="L35" s="37" t="s">
        <v>84</v>
      </c>
      <c r="M35" s="39">
        <f>IF(M16=0,#N/A,M16)</f>
        <v>4387.4625</v>
      </c>
      <c r="N35" s="39">
        <f aca="true" t="shared" si="23" ref="N35:BG35">IF(N16=0,#N/A,N16)</f>
        <v>4672.647562499999</v>
      </c>
      <c r="O35" s="39">
        <f t="shared" si="23"/>
        <v>4976.369654062499</v>
      </c>
      <c r="P35" s="39">
        <f t="shared" si="23"/>
        <v>5299.833681576561</v>
      </c>
      <c r="Q35" s="39">
        <f t="shared" si="23"/>
        <v>5644.322870879037</v>
      </c>
      <c r="R35" s="39">
        <f t="shared" si="23"/>
        <v>6011.203857486174</v>
      </c>
      <c r="S35" s="39">
        <f t="shared" si="23"/>
        <v>6401.932108222774</v>
      </c>
      <c r="T35" s="39">
        <f t="shared" si="23"/>
        <v>6818.057695257255</v>
      </c>
      <c r="U35" s="39">
        <f t="shared" si="23"/>
        <v>7261.231445448976</v>
      </c>
      <c r="V35" s="39">
        <f t="shared" si="23"/>
        <v>7733.211489403159</v>
      </c>
      <c r="W35" s="39">
        <f t="shared" si="23"/>
        <v>8235.870236214365</v>
      </c>
      <c r="X35" s="39">
        <f t="shared" si="23"/>
        <v>8771.201801568299</v>
      </c>
      <c r="Y35" s="39">
        <f t="shared" si="23"/>
        <v>9341.329918670237</v>
      </c>
      <c r="Z35" s="39">
        <f t="shared" si="23"/>
        <v>9948.516363383802</v>
      </c>
      <c r="AA35" s="39">
        <f t="shared" si="23"/>
        <v>10595.169927003748</v>
      </c>
      <c r="AB35" s="39">
        <f t="shared" si="23"/>
        <v>11283.85597225899</v>
      </c>
      <c r="AC35" s="39">
        <f t="shared" si="23"/>
        <v>12017.306610455824</v>
      </c>
      <c r="AD35" s="39">
        <f t="shared" si="23"/>
        <v>12798.431540135452</v>
      </c>
      <c r="AE35" s="39">
        <f t="shared" si="23"/>
        <v>13630.329590244257</v>
      </c>
      <c r="AF35" s="39">
        <f t="shared" si="23"/>
        <v>14516.301013610133</v>
      </c>
      <c r="AG35" s="39">
        <f t="shared" si="23"/>
        <v>15459.86057949479</v>
      </c>
      <c r="AH35" s="39">
        <f t="shared" si="23"/>
        <v>16464.751517161953</v>
      </c>
      <c r="AI35" s="39">
        <f t="shared" si="23"/>
        <v>17534.96036577748</v>
      </c>
      <c r="AJ35" s="39">
        <f t="shared" si="23"/>
        <v>18674.732789553014</v>
      </c>
      <c r="AK35" s="39">
        <f t="shared" si="23"/>
        <v>19888.59042087396</v>
      </c>
      <c r="AL35" s="39">
        <f t="shared" si="23"/>
        <v>21181.348798230767</v>
      </c>
      <c r="AM35" s="39">
        <f t="shared" si="23"/>
        <v>22558.136470115765</v>
      </c>
      <c r="AN35" s="39">
        <f t="shared" si="23"/>
        <v>24024.415340673288</v>
      </c>
      <c r="AO35" s="39">
        <f t="shared" si="23"/>
        <v>25586.00233781705</v>
      </c>
      <c r="AP35" s="39">
        <f t="shared" si="23"/>
        <v>27249.092489775157</v>
      </c>
      <c r="AQ35" s="39">
        <f t="shared" si="23"/>
        <v>29020.283501610542</v>
      </c>
      <c r="AR35" s="39">
        <f t="shared" si="23"/>
        <v>30906.601929215227</v>
      </c>
      <c r="AS35" s="39">
        <f t="shared" si="23"/>
        <v>32915.531054614214</v>
      </c>
      <c r="AT35" s="39">
        <f t="shared" si="23"/>
        <v>35055.04057316414</v>
      </c>
      <c r="AU35" s="39">
        <f t="shared" si="23"/>
        <v>37333.6182104198</v>
      </c>
      <c r="AV35" s="39">
        <f t="shared" si="23"/>
        <v>39760.303394097085</v>
      </c>
      <c r="AW35" s="39">
        <f t="shared" si="23"/>
        <v>42344.72311471339</v>
      </c>
      <c r="AX35" s="39">
        <f t="shared" si="23"/>
        <v>45097.13011716976</v>
      </c>
      <c r="AY35" s="39">
        <f t="shared" si="23"/>
        <v>48028.44357478579</v>
      </c>
      <c r="AZ35" s="39" t="e">
        <f t="shared" si="23"/>
        <v>#N/A</v>
      </c>
      <c r="BA35" s="39" t="e">
        <f t="shared" si="23"/>
        <v>#N/A</v>
      </c>
      <c r="BB35" s="39" t="e">
        <f t="shared" si="23"/>
        <v>#N/A</v>
      </c>
      <c r="BC35" s="39" t="e">
        <f t="shared" si="23"/>
        <v>#N/A</v>
      </c>
      <c r="BD35" s="39" t="e">
        <f t="shared" si="23"/>
        <v>#N/A</v>
      </c>
      <c r="BE35" s="39" t="e">
        <f t="shared" si="23"/>
        <v>#N/A</v>
      </c>
      <c r="BF35" s="39" t="e">
        <f t="shared" si="23"/>
        <v>#N/A</v>
      </c>
      <c r="BG35" s="39" t="e">
        <f t="shared" si="23"/>
        <v>#N/A</v>
      </c>
    </row>
    <row r="36" spans="12:59" ht="15">
      <c r="L36" s="37" t="s">
        <v>85</v>
      </c>
      <c r="M36" s="61">
        <f>IF(M22=0,#N/A,M22)</f>
        <v>2360.4824999999996</v>
      </c>
      <c r="N36" s="61">
        <f aca="true" t="shared" si="24" ref="N36:BG36">IF(N22=0,#N/A,N22)</f>
        <v>2544.318562499999</v>
      </c>
      <c r="O36" s="61">
        <f t="shared" si="24"/>
        <v>2741.6242040624984</v>
      </c>
      <c r="P36" s="61">
        <f t="shared" si="24"/>
        <v>2953.3509590765602</v>
      </c>
      <c r="Q36" s="61">
        <f t="shared" si="24"/>
        <v>3180.516012254036</v>
      </c>
      <c r="R36" s="61">
        <f t="shared" si="24"/>
        <v>-323.55267320054827</v>
      </c>
      <c r="S36" s="61">
        <f t="shared" si="24"/>
        <v>-249.56224899828248</v>
      </c>
      <c r="T36" s="61">
        <f t="shared" si="24"/>
        <v>-2935.185011612354</v>
      </c>
      <c r="U36" s="61">
        <f t="shared" si="24"/>
        <v>-2979.673396764115</v>
      </c>
      <c r="V36" s="61">
        <f t="shared" si="24"/>
        <v>-3019.738594920588</v>
      </c>
      <c r="W36" s="61">
        <f t="shared" si="24"/>
        <v>2520.1115687448564</v>
      </c>
      <c r="X36" s="61">
        <f t="shared" si="24"/>
        <v>2769.655200725315</v>
      </c>
      <c r="Y36" s="61">
        <f t="shared" si="24"/>
        <v>3039.7059877851043</v>
      </c>
      <c r="Z36" s="61">
        <f t="shared" si="24"/>
        <v>3331.811235954412</v>
      </c>
      <c r="AA36" s="61">
        <f t="shared" si="24"/>
        <v>3647.6295432028883</v>
      </c>
      <c r="AB36" s="61">
        <f t="shared" si="24"/>
        <v>3988.938569268087</v>
      </c>
      <c r="AC36" s="61">
        <f t="shared" si="24"/>
        <v>4357.643337315374</v>
      </c>
      <c r="AD36" s="61">
        <f t="shared" si="24"/>
        <v>4755.78510333798</v>
      </c>
      <c r="AE36" s="61">
        <f t="shared" si="24"/>
        <v>5185.550831606912</v>
      </c>
      <c r="AF36" s="61">
        <f t="shared" si="24"/>
        <v>5649.283317040919</v>
      </c>
      <c r="AG36" s="61">
        <f t="shared" si="24"/>
        <v>6149.491998097117</v>
      </c>
      <c r="AH36" s="61">
        <f t="shared" si="24"/>
        <v>8076.273876714413</v>
      </c>
      <c r="AI36" s="61">
        <f t="shared" si="24"/>
        <v>8727.05884330756</v>
      </c>
      <c r="AJ36" s="61">
        <f t="shared" si="24"/>
        <v>9426.436190959601</v>
      </c>
      <c r="AK36" s="61">
        <f t="shared" si="24"/>
        <v>10177.878992350874</v>
      </c>
      <c r="AL36" s="61">
        <f t="shared" si="24"/>
        <v>10985.101798281526</v>
      </c>
      <c r="AM36" s="61">
        <f t="shared" si="24"/>
        <v>11852.077120169062</v>
      </c>
      <c r="AN36" s="61">
        <f t="shared" si="24"/>
        <v>12783.05302322925</v>
      </c>
      <c r="AO36" s="61">
        <f t="shared" si="24"/>
        <v>13782.571904500812</v>
      </c>
      <c r="AP36" s="61">
        <f t="shared" si="24"/>
        <v>14855.490534793104</v>
      </c>
      <c r="AQ36" s="61">
        <f t="shared" si="24"/>
        <v>16007.001448879384</v>
      </c>
      <c r="AR36" s="61">
        <f t="shared" si="24"/>
        <v>17242.65577384751</v>
      </c>
      <c r="AS36" s="61">
        <f t="shared" si="24"/>
        <v>23257.089996584065</v>
      </c>
      <c r="AT36" s="61">
        <f t="shared" si="24"/>
        <v>24913.67746223248</v>
      </c>
      <c r="AU36" s="61">
        <f t="shared" si="24"/>
        <v>26685.18694394156</v>
      </c>
      <c r="AV36" s="61">
        <f t="shared" si="24"/>
        <v>28579.45056429493</v>
      </c>
      <c r="AW36" s="61">
        <f t="shared" si="24"/>
        <v>30604.82764342113</v>
      </c>
      <c r="AX36" s="61">
        <f t="shared" si="24"/>
        <v>32770.239872312886</v>
      </c>
      <c r="AY36" s="61">
        <f t="shared" si="24"/>
        <v>35085.20881768607</v>
      </c>
      <c r="AZ36" s="61" t="e">
        <f t="shared" si="24"/>
        <v>#N/A</v>
      </c>
      <c r="BA36" s="61" t="e">
        <f t="shared" si="24"/>
        <v>#N/A</v>
      </c>
      <c r="BB36" s="61" t="e">
        <f t="shared" si="24"/>
        <v>#N/A</v>
      </c>
      <c r="BC36" s="61" t="e">
        <f t="shared" si="24"/>
        <v>#N/A</v>
      </c>
      <c r="BD36" s="61" t="e">
        <f t="shared" si="24"/>
        <v>#N/A</v>
      </c>
      <c r="BE36" s="61" t="e">
        <f t="shared" si="24"/>
        <v>#N/A</v>
      </c>
      <c r="BF36" s="61" t="e">
        <f t="shared" si="24"/>
        <v>#N/A</v>
      </c>
      <c r="BG36" s="61" t="e">
        <f t="shared" si="24"/>
        <v>#N/A</v>
      </c>
    </row>
  </sheetData>
  <sheetProtection password="CBAF" sheet="1" objects="1" scenarios="1" selectLockedCells="1"/>
  <printOptions/>
  <pageMargins left="0.31496062992125984" right="0.31496062992125984"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Ihr Benutzername</dc:creator>
  <cp:keywords/>
  <dc:description/>
  <cp:lastModifiedBy>Kai Gussmann</cp:lastModifiedBy>
  <cp:lastPrinted>2011-06-16T10:06:55Z</cp:lastPrinted>
  <dcterms:created xsi:type="dcterms:W3CDTF">2009-10-22T15:12:44Z</dcterms:created>
  <dcterms:modified xsi:type="dcterms:W3CDTF">2014-04-16T15:59:46Z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